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55" activeTab="6"/>
  </bookViews>
  <sheets>
    <sheet name="indeling-Kelder" sheetId="1" r:id="rId1"/>
    <sheet name="indeling-BG" sheetId="2" r:id="rId2"/>
    <sheet name="indeling-Keuken" sheetId="3" r:id="rId3"/>
    <sheet name="indeling-1st" sheetId="4" r:id="rId4"/>
    <sheet name="CV-Ketels" sheetId="5" r:id="rId5"/>
    <sheet name="Verwarming" sheetId="6" r:id="rId6"/>
    <sheet name="Leiding-boom" sheetId="7" r:id="rId7"/>
  </sheets>
  <definedNames/>
  <calcPr fullCalcOnLoad="1"/>
</workbook>
</file>

<file path=xl/sharedStrings.xml><?xml version="1.0" encoding="utf-8"?>
<sst xmlns="http://schemas.openxmlformats.org/spreadsheetml/2006/main" count="407" uniqueCount="203">
  <si>
    <t>Merk</t>
  </si>
  <si>
    <t>Type</t>
  </si>
  <si>
    <t>Intergas</t>
  </si>
  <si>
    <t>Prestige CW5</t>
  </si>
  <si>
    <t>Prestige CW6</t>
  </si>
  <si>
    <t>Nom.bel. 
bovenwaarde</t>
  </si>
  <si>
    <t>Nom.bel. 
onderwaarde</t>
  </si>
  <si>
    <t>9,7-32,3 kW</t>
  </si>
  <si>
    <t>8,0-36,3 kW</t>
  </si>
  <si>
    <t>8,7-29,1 kW</t>
  </si>
  <si>
    <t>7,2-32,7 kW</t>
  </si>
  <si>
    <t>Nom.verm.
bij 80/60</t>
  </si>
  <si>
    <t>8,5-28,1 kW</t>
  </si>
  <si>
    <t>7,0-26,2 kW</t>
  </si>
  <si>
    <t>Nom.verm.
bij 50/30</t>
  </si>
  <si>
    <t>9,3-28,7 kW</t>
  </si>
  <si>
    <t>7,7-26,8 kW</t>
  </si>
  <si>
    <t>tapwater</t>
  </si>
  <si>
    <t>7,8-31,5 kW</t>
  </si>
  <si>
    <t>Gebr.rend.
HR Verw.</t>
  </si>
  <si>
    <t>Gebr.rend.
HR WW</t>
  </si>
  <si>
    <t>Tap
drempel</t>
  </si>
  <si>
    <t>geen</t>
  </si>
  <si>
    <t>10,2ltr/min</t>
  </si>
  <si>
    <t>WW 60c</t>
  </si>
  <si>
    <t>WW 40c</t>
  </si>
  <si>
    <t>17 ltr/min</t>
  </si>
  <si>
    <t>20 ltr/min</t>
  </si>
  <si>
    <t>12 ltr/min</t>
  </si>
  <si>
    <t>Gew</t>
  </si>
  <si>
    <t>64kg</t>
  </si>
  <si>
    <t>HBD</t>
  </si>
  <si>
    <t>107x87x45</t>
  </si>
  <si>
    <t>CW</t>
  </si>
  <si>
    <t>Kombi Kompact 
HR36/30</t>
  </si>
  <si>
    <t>9 ltr/min</t>
  </si>
  <si>
    <t>15 ltr/min</t>
  </si>
  <si>
    <t>39kg</t>
  </si>
  <si>
    <t>81x45x27</t>
  </si>
  <si>
    <t>Valliant</t>
  </si>
  <si>
    <t>url</t>
  </si>
  <si>
    <t>Hr excl. VHR 35C</t>
  </si>
  <si>
    <t>http://www.vaillant.nl/article.php?folder_default_tree=10002-10325-10328&amp;folder_default_netfolderID=10421&amp;folder_where_from=default&amp;article_default_id=4744</t>
  </si>
  <si>
    <t>38,8 kW</t>
  </si>
  <si>
    <t>35,0 kW</t>
  </si>
  <si>
    <t>10,3-34,3 kW</t>
  </si>
  <si>
    <t>10,9-36,4 kW</t>
  </si>
  <si>
    <t>9,8 ltr/min</t>
  </si>
  <si>
    <t>80x48x45</t>
  </si>
  <si>
    <t>42kg</t>
  </si>
  <si>
    <t>http://intergasverwarming.nl/main.php?page=producten&amp;menu=hr-ketels&amp;subpage=hr3630_techniek</t>
  </si>
  <si>
    <t>http://intergasverwarming.nl/main.php?page=producten&amp;menu=prestige&amp;subpage=prestige_techniek</t>
  </si>
  <si>
    <t>Prijs</t>
  </si>
  <si>
    <t>Agpo</t>
  </si>
  <si>
    <t>Bosch</t>
  </si>
  <si>
    <t>Daalderop</t>
  </si>
  <si>
    <t>Remeha</t>
  </si>
  <si>
    <t>9,3-31,3 kW</t>
  </si>
  <si>
    <t>8 ltr/min</t>
  </si>
  <si>
    <t>Econpact 235C</t>
  </si>
  <si>
    <t>http://www.agpo.nl/consument/html/producten/hr_econpact_geg.shtml</t>
  </si>
  <si>
    <t>72x46x28,4</t>
  </si>
  <si>
    <t>46,6kg</t>
  </si>
  <si>
    <t>Ultima 4</t>
  </si>
  <si>
    <t>http://www.agpo.nl/consument/home/doc/l_ultima.pdf</t>
  </si>
  <si>
    <t>9,2-30,8 kW</t>
  </si>
  <si>
    <t>Ultima 5</t>
  </si>
  <si>
    <t>10,2-34,6 kW</t>
  </si>
  <si>
    <t>10 ltr/min</t>
  </si>
  <si>
    <t>?</t>
  </si>
  <si>
    <t>33,6 kW</t>
  </si>
  <si>
    <t>8,2-32,8 kW</t>
  </si>
  <si>
    <t>32/80</t>
  </si>
  <si>
    <t>32/80 Plus</t>
  </si>
  <si>
    <t>Quinta 35HR</t>
  </si>
  <si>
    <t>1,8 ltr/min</t>
  </si>
  <si>
    <t>2 ltr/min</t>
  </si>
  <si>
    <t>45 kg</t>
  </si>
  <si>
    <t>85x44x36</t>
  </si>
  <si>
    <t>http://www.bosch-thermotechnik.nl/nl/producten/hr/index.htm</t>
  </si>
  <si>
    <t>22 ltr/min</t>
  </si>
  <si>
    <t>14 ltr/min</t>
  </si>
  <si>
    <t>80 ltr boiler</t>
  </si>
  <si>
    <t>http://www.daalderop.nl/</t>
  </si>
  <si>
    <t>7,0-28,5 kW</t>
  </si>
  <si>
    <t>94x50x35</t>
  </si>
  <si>
    <t>52kg</t>
  </si>
  <si>
    <t>2 circuits</t>
  </si>
  <si>
    <t>16 ltr/min</t>
  </si>
  <si>
    <t>35 HRC Top</t>
  </si>
  <si>
    <t>Ruimte</t>
  </si>
  <si>
    <t>type</t>
  </si>
  <si>
    <t>lengte</t>
  </si>
  <si>
    <t>breedte</t>
  </si>
  <si>
    <t>hoogte</t>
  </si>
  <si>
    <t>Voorkamer</t>
  </si>
  <si>
    <t>Achterkamer</t>
  </si>
  <si>
    <t>hal</t>
  </si>
  <si>
    <t>Studeerkamer</t>
  </si>
  <si>
    <t>Woonkamer</t>
  </si>
  <si>
    <t>Keuken</t>
  </si>
  <si>
    <t>Slaapkamer V</t>
  </si>
  <si>
    <t>Slaapkamer A</t>
  </si>
  <si>
    <t>Badkamer</t>
  </si>
  <si>
    <t>Slaapkamer</t>
  </si>
  <si>
    <t>badkamer</t>
  </si>
  <si>
    <t>Ruimte type</t>
  </si>
  <si>
    <t>watt/m3</t>
  </si>
  <si>
    <t>Inhoud</t>
  </si>
  <si>
    <t>Watt/m3</t>
  </si>
  <si>
    <t>Hal</t>
  </si>
  <si>
    <t>Watt tot</t>
  </si>
  <si>
    <t>Watt VV</t>
  </si>
  <si>
    <t>Watt rad</t>
  </si>
  <si>
    <t>Corr</t>
  </si>
  <si>
    <t>hoek/vrijstaand</t>
  </si>
  <si>
    <t>dubbelglas</t>
  </si>
  <si>
    <t>spouwisolatie</t>
  </si>
  <si>
    <t>hal 1 ben</t>
  </si>
  <si>
    <t>hal 2 ben</t>
  </si>
  <si>
    <t>hal 3 ben</t>
  </si>
  <si>
    <t>hal bov</t>
  </si>
  <si>
    <t>Keuken 1</t>
  </si>
  <si>
    <t>Keuken 2</t>
  </si>
  <si>
    <t>Delen</t>
  </si>
  <si>
    <t>Huis basis</t>
  </si>
  <si>
    <t>Huis top</t>
  </si>
  <si>
    <t>inhoud</t>
  </si>
  <si>
    <t>Keuken b</t>
  </si>
  <si>
    <t>Keuken t</t>
  </si>
  <si>
    <t>warmte center</t>
  </si>
  <si>
    <t>quick calc</t>
  </si>
  <si>
    <t>eerder berekend</t>
  </si>
  <si>
    <t>kw</t>
  </si>
  <si>
    <t>(kw)</t>
  </si>
  <si>
    <t>Breedte</t>
  </si>
  <si>
    <t>2x 1,4 kw</t>
  </si>
  <si>
    <t>2x 2,7 kw</t>
  </si>
  <si>
    <t>5,7 kw</t>
  </si>
  <si>
    <t>4,5 kw</t>
  </si>
  <si>
    <t>3,8 kw</t>
  </si>
  <si>
    <t>KW</t>
  </si>
  <si>
    <t>naam</t>
  </si>
  <si>
    <t>Meter</t>
  </si>
  <si>
    <t>buis Koper</t>
  </si>
  <si>
    <t>ruimte</t>
  </si>
  <si>
    <t>kelder</t>
  </si>
  <si>
    <t>keuken</t>
  </si>
  <si>
    <t>T 22-15-22</t>
  </si>
  <si>
    <t>CV ruimte</t>
  </si>
  <si>
    <t>ketel</t>
  </si>
  <si>
    <t>Toilet</t>
  </si>
  <si>
    <t>Fontijn</t>
  </si>
  <si>
    <t>WC</t>
  </si>
  <si>
    <t>B 90</t>
  </si>
  <si>
    <t>Spoelbak</t>
  </si>
  <si>
    <t>Vaatwas</t>
  </si>
  <si>
    <t>Eindstop</t>
  </si>
  <si>
    <t>T 22-22-22</t>
  </si>
  <si>
    <t>douche</t>
  </si>
  <si>
    <t>pissoir</t>
  </si>
  <si>
    <t>T 22-15-15</t>
  </si>
  <si>
    <t>wastafel</t>
  </si>
  <si>
    <t>bad</t>
  </si>
  <si>
    <t>WW</t>
  </si>
  <si>
    <t>Sl. Kamer Achter</t>
  </si>
  <si>
    <t>T 15 - 15 - 15</t>
  </si>
  <si>
    <t>T 15-15-15</t>
  </si>
  <si>
    <t>Total</t>
  </si>
  <si>
    <t>Kelder</t>
  </si>
  <si>
    <t>wasmachine kraan</t>
  </si>
  <si>
    <t>CV</t>
  </si>
  <si>
    <t>B90</t>
  </si>
  <si>
    <t>Keuken rad</t>
  </si>
  <si>
    <t>Convector</t>
  </si>
  <si>
    <t>SKA rad</t>
  </si>
  <si>
    <t>Hal rad</t>
  </si>
  <si>
    <t>Trap</t>
  </si>
  <si>
    <t>VV</t>
  </si>
  <si>
    <t>Badk rad</t>
  </si>
  <si>
    <t>VK rad</t>
  </si>
  <si>
    <t>Sl. Kamer Voor</t>
  </si>
  <si>
    <t>SKV rad</t>
  </si>
  <si>
    <t>Hal Boven</t>
  </si>
  <si>
    <t>Total Dbl</t>
  </si>
  <si>
    <t>Total Enkl</t>
  </si>
  <si>
    <t>K 22-22</t>
  </si>
  <si>
    <t>K 90</t>
  </si>
  <si>
    <t>Kraan 22</t>
  </si>
  <si>
    <t>Kraan 15</t>
  </si>
  <si>
    <t>watt</t>
  </si>
  <si>
    <t>opp</t>
  </si>
  <si>
    <t>W/M2</t>
  </si>
  <si>
    <t>Opp(m2)</t>
  </si>
  <si>
    <t>Kw</t>
  </si>
  <si>
    <t>Airco Kw</t>
  </si>
  <si>
    <t>CV-tap</t>
  </si>
  <si>
    <t>Zolder</t>
  </si>
  <si>
    <t>Drukvat</t>
  </si>
  <si>
    <t>HD-rad</t>
  </si>
  <si>
    <t>CV r</t>
  </si>
  <si>
    <t>K 15</t>
  </si>
  <si>
    <t>K 22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</si>
</sst>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22"/>
      <name val="Arial"/>
      <family val="2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sz val="18"/>
      <color indexed="6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>
        <color indexed="10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20" applyAlignment="1">
      <alignment/>
    </xf>
    <xf numFmtId="10" fontId="0" fillId="0" borderId="0" xfId="0" applyNumberFormat="1" applyAlignment="1">
      <alignment/>
    </xf>
    <xf numFmtId="0" fontId="3" fillId="0" borderId="0" xfId="20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8" fillId="0" borderId="0" xfId="0" applyFon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8" fillId="3" borderId="5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8" fillId="3" borderId="8" xfId="0" applyFon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5" fillId="3" borderId="8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0" xfId="0" applyFill="1" applyBorder="1" applyAlignment="1">
      <alignment/>
    </xf>
    <xf numFmtId="0" fontId="0" fillId="5" borderId="8" xfId="0" applyFill="1" applyBorder="1" applyAlignment="1">
      <alignment/>
    </xf>
    <xf numFmtId="0" fontId="8" fillId="0" borderId="15" xfId="0" applyFont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4" borderId="19" xfId="0" applyFill="1" applyBorder="1" applyAlignment="1">
      <alignment/>
    </xf>
    <xf numFmtId="0" fontId="0" fillId="0" borderId="7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6" borderId="7" xfId="0" applyFill="1" applyBorder="1" applyAlignment="1">
      <alignment/>
    </xf>
    <xf numFmtId="0" fontId="0" fillId="6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7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3" borderId="0" xfId="0" applyFont="1" applyFill="1" applyAlignment="1">
      <alignment horizontal="right"/>
    </xf>
    <xf numFmtId="0" fontId="5" fillId="7" borderId="7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4" borderId="1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3" borderId="3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5" borderId="1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5" fillId="5" borderId="21" xfId="0" applyFont="1" applyFill="1" applyBorder="1" applyAlignment="1">
      <alignment horizontal="right"/>
    </xf>
    <xf numFmtId="0" fontId="0" fillId="5" borderId="21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5" fillId="5" borderId="20" xfId="0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1" xfId="0" applyFill="1" applyBorder="1" applyAlignment="1">
      <alignment/>
    </xf>
    <xf numFmtId="0" fontId="0" fillId="6" borderId="5" xfId="0" applyFill="1" applyBorder="1" applyAlignment="1">
      <alignment/>
    </xf>
    <xf numFmtId="0" fontId="0" fillId="4" borderId="26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0" borderId="28" xfId="0" applyBorder="1" applyAlignment="1">
      <alignment/>
    </xf>
    <xf numFmtId="0" fontId="0" fillId="6" borderId="27" xfId="0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8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0" borderId="25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8" borderId="5" xfId="0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133350</xdr:colOff>
      <xdr:row>38</xdr:row>
      <xdr:rowOff>57150</xdr:rowOff>
    </xdr:from>
    <xdr:to>
      <xdr:col>60</xdr:col>
      <xdr:colOff>152400</xdr:colOff>
      <xdr:row>45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086975" y="6210300"/>
          <a:ext cx="923925" cy="1181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171450</xdr:colOff>
      <xdr:row>63</xdr:row>
      <xdr:rowOff>0</xdr:rowOff>
    </xdr:from>
    <xdr:to>
      <xdr:col>49</xdr:col>
      <xdr:colOff>171450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039225" y="1022985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48</xdr:row>
      <xdr:rowOff>152400</xdr:rowOff>
    </xdr:from>
    <xdr:to>
      <xdr:col>50</xdr:col>
      <xdr:colOff>19050</xdr:colOff>
      <xdr:row>56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9048750" y="7943850"/>
          <a:ext cx="190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38100</xdr:colOff>
      <xdr:row>39</xdr:row>
      <xdr:rowOff>95250</xdr:rowOff>
    </xdr:from>
    <xdr:ext cx="1628775" cy="1581150"/>
    <xdr:sp>
      <xdr:nvSpPr>
        <xdr:cNvPr id="4" name="TextBox 4"/>
        <xdr:cNvSpPr txBox="1">
          <a:spLocks noChangeArrowheads="1"/>
        </xdr:cNvSpPr>
      </xdr:nvSpPr>
      <xdr:spPr>
        <a:xfrm>
          <a:off x="5467350" y="6410325"/>
          <a:ext cx="1628775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Warm Water
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Koud Water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CV
</a:t>
          </a:r>
          <a:r>
            <a:rPr lang="en-US" cap="none" sz="1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GAS
</a:t>
          </a:r>
          <a:r>
            <a:rPr lang="en-US" cap="none" sz="18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Riool</a:t>
          </a:r>
        </a:p>
      </xdr:txBody>
    </xdr:sp>
    <xdr:clientData/>
  </xdr:oneCellAnchor>
  <xdr:twoCellAnchor>
    <xdr:from>
      <xdr:col>1</xdr:col>
      <xdr:colOff>95250</xdr:colOff>
      <xdr:row>62</xdr:row>
      <xdr:rowOff>133350</xdr:rowOff>
    </xdr:from>
    <xdr:to>
      <xdr:col>39</xdr:col>
      <xdr:colOff>76200</xdr:colOff>
      <xdr:row>99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276225" y="10201275"/>
          <a:ext cx="6858000" cy="5905500"/>
        </a:xfrm>
        <a:custGeom>
          <a:pathLst>
            <a:path h="621" w="720">
              <a:moveTo>
                <a:pt x="0" y="0"/>
              </a:moveTo>
              <a:lnTo>
                <a:pt x="0" y="574"/>
              </a:lnTo>
              <a:lnTo>
                <a:pt x="720" y="574"/>
              </a:lnTo>
              <a:lnTo>
                <a:pt x="718" y="621"/>
              </a:lnTo>
            </a:path>
          </a:pathLst>
        </a:cu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95</xdr:row>
      <xdr:rowOff>133350</xdr:rowOff>
    </xdr:from>
    <xdr:to>
      <xdr:col>40</xdr:col>
      <xdr:colOff>0</xdr:colOff>
      <xdr:row>99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239000" y="15554325"/>
          <a:ext cx="0" cy="533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94</xdr:row>
      <xdr:rowOff>152400</xdr:rowOff>
    </xdr:from>
    <xdr:to>
      <xdr:col>41</xdr:col>
      <xdr:colOff>0</xdr:colOff>
      <xdr:row>99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5991225" y="15411450"/>
          <a:ext cx="1428750" cy="695325"/>
        </a:xfrm>
        <a:custGeom>
          <a:pathLst>
            <a:path h="73" w="150">
              <a:moveTo>
                <a:pt x="150" y="73"/>
              </a:moveTo>
              <a:lnTo>
                <a:pt x="148" y="0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95250</xdr:colOff>
      <xdr:row>40</xdr:row>
      <xdr:rowOff>0</xdr:rowOff>
    </xdr:from>
    <xdr:to>
      <xdr:col>45</xdr:col>
      <xdr:colOff>95250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>
          <a:off x="8239125" y="6477000"/>
          <a:ext cx="0" cy="171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45</xdr:col>
      <xdr:colOff>152400</xdr:colOff>
      <xdr:row>39</xdr:row>
      <xdr:rowOff>19050</xdr:rowOff>
    </xdr:to>
    <xdr:sp>
      <xdr:nvSpPr>
        <xdr:cNvPr id="9" name="Line 9"/>
        <xdr:cNvSpPr>
          <a:spLocks/>
        </xdr:cNvSpPr>
      </xdr:nvSpPr>
      <xdr:spPr>
        <a:xfrm>
          <a:off x="19050" y="6334125"/>
          <a:ext cx="8277225" cy="0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152400</xdr:rowOff>
    </xdr:from>
    <xdr:to>
      <xdr:col>2</xdr:col>
      <xdr:colOff>114300</xdr:colOff>
      <xdr:row>91</xdr:row>
      <xdr:rowOff>152400</xdr:rowOff>
    </xdr:to>
    <xdr:sp>
      <xdr:nvSpPr>
        <xdr:cNvPr id="10" name="Line 10"/>
        <xdr:cNvSpPr>
          <a:spLocks/>
        </xdr:cNvSpPr>
      </xdr:nvSpPr>
      <xdr:spPr>
        <a:xfrm flipH="1">
          <a:off x="0" y="14916150"/>
          <a:ext cx="476250" cy="0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105</xdr:row>
      <xdr:rowOff>19050</xdr:rowOff>
    </xdr:from>
    <xdr:to>
      <xdr:col>57</xdr:col>
      <xdr:colOff>19050</xdr:colOff>
      <xdr:row>105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38100" y="17078325"/>
          <a:ext cx="10296525" cy="0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95250</xdr:colOff>
      <xdr:row>37</xdr:row>
      <xdr:rowOff>57150</xdr:rowOff>
    </xdr:from>
    <xdr:to>
      <xdr:col>46</xdr:col>
      <xdr:colOff>95250</xdr:colOff>
      <xdr:row>39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8420100" y="6048375"/>
          <a:ext cx="0" cy="2667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19050</xdr:colOff>
      <xdr:row>8</xdr:row>
      <xdr:rowOff>38100</xdr:rowOff>
    </xdr:from>
    <xdr:to>
      <xdr:col>50</xdr:col>
      <xdr:colOff>171450</xdr:colOff>
      <xdr:row>14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7981950" y="1362075"/>
          <a:ext cx="1238250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38</xdr:row>
      <xdr:rowOff>95250</xdr:rowOff>
    </xdr:from>
    <xdr:to>
      <xdr:col>13</xdr:col>
      <xdr:colOff>161925</xdr:colOff>
      <xdr:row>38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895350" y="6296025"/>
          <a:ext cx="1619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38</xdr:row>
      <xdr:rowOff>57150</xdr:rowOff>
    </xdr:from>
    <xdr:to>
      <xdr:col>35</xdr:col>
      <xdr:colOff>142875</xdr:colOff>
      <xdr:row>38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4857750" y="6257925"/>
          <a:ext cx="1619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79</xdr:row>
      <xdr:rowOff>133350</xdr:rowOff>
    </xdr:from>
    <xdr:to>
      <xdr:col>40</xdr:col>
      <xdr:colOff>152400</xdr:colOff>
      <xdr:row>88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867400" y="12982575"/>
          <a:ext cx="1524000" cy="1333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94</xdr:row>
      <xdr:rowOff>152400</xdr:rowOff>
    </xdr:from>
    <xdr:to>
      <xdr:col>17</xdr:col>
      <xdr:colOff>133350</xdr:colOff>
      <xdr:row>102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1981200" y="15468600"/>
          <a:ext cx="1228725" cy="1219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95</xdr:row>
      <xdr:rowOff>19050</xdr:rowOff>
    </xdr:from>
    <xdr:to>
      <xdr:col>29</xdr:col>
      <xdr:colOff>171450</xdr:colOff>
      <xdr:row>103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4200525" y="15506700"/>
          <a:ext cx="1219200" cy="1304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1</xdr:row>
      <xdr:rowOff>19050</xdr:rowOff>
    </xdr:from>
    <xdr:to>
      <xdr:col>61</xdr:col>
      <xdr:colOff>171450</xdr:colOff>
      <xdr:row>7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9610725" y="180975"/>
          <a:ext cx="16002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57150</xdr:colOff>
      <xdr:row>38</xdr:row>
      <xdr:rowOff>57150</xdr:rowOff>
    </xdr:from>
    <xdr:to>
      <xdr:col>57</xdr:col>
      <xdr:colOff>76200</xdr:colOff>
      <xdr:row>45</xdr:row>
      <xdr:rowOff>95250</xdr:rowOff>
    </xdr:to>
    <xdr:sp>
      <xdr:nvSpPr>
        <xdr:cNvPr id="8" name="Line 8"/>
        <xdr:cNvSpPr>
          <a:spLocks/>
        </xdr:cNvSpPr>
      </xdr:nvSpPr>
      <xdr:spPr>
        <a:xfrm>
          <a:off x="9467850" y="6257925"/>
          <a:ext cx="923925" cy="1181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171450</xdr:colOff>
      <xdr:row>67</xdr:row>
      <xdr:rowOff>0</xdr:rowOff>
    </xdr:from>
    <xdr:to>
      <xdr:col>45</xdr:col>
      <xdr:colOff>171450</xdr:colOff>
      <xdr:row>77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315325" y="1090612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48</xdr:row>
      <xdr:rowOff>152400</xdr:rowOff>
    </xdr:from>
    <xdr:to>
      <xdr:col>46</xdr:col>
      <xdr:colOff>19050</xdr:colOff>
      <xdr:row>56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8324850" y="7981950"/>
          <a:ext cx="190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57150</xdr:colOff>
      <xdr:row>88</xdr:row>
      <xdr:rowOff>19050</xdr:rowOff>
    </xdr:from>
    <xdr:to>
      <xdr:col>61</xdr:col>
      <xdr:colOff>9525</xdr:colOff>
      <xdr:row>94</xdr:row>
      <xdr:rowOff>38100</xdr:rowOff>
    </xdr:to>
    <xdr:sp>
      <xdr:nvSpPr>
        <xdr:cNvPr id="11" name="Line 11"/>
        <xdr:cNvSpPr>
          <a:spLocks/>
        </xdr:cNvSpPr>
      </xdr:nvSpPr>
      <xdr:spPr>
        <a:xfrm flipH="1" flipV="1">
          <a:off x="9829800" y="14335125"/>
          <a:ext cx="1219200" cy="1019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96</xdr:row>
      <xdr:rowOff>19050</xdr:rowOff>
    </xdr:from>
    <xdr:to>
      <xdr:col>50</xdr:col>
      <xdr:colOff>171450</xdr:colOff>
      <xdr:row>104</xdr:row>
      <xdr:rowOff>38100</xdr:rowOff>
    </xdr:to>
    <xdr:sp>
      <xdr:nvSpPr>
        <xdr:cNvPr id="12" name="Line 12"/>
        <xdr:cNvSpPr>
          <a:spLocks/>
        </xdr:cNvSpPr>
      </xdr:nvSpPr>
      <xdr:spPr>
        <a:xfrm flipH="1">
          <a:off x="8001000" y="15668625"/>
          <a:ext cx="1219200" cy="1314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133350</xdr:colOff>
      <xdr:row>5</xdr:row>
      <xdr:rowOff>133350</xdr:rowOff>
    </xdr:from>
    <xdr:to>
      <xdr:col>64</xdr:col>
      <xdr:colOff>95250</xdr:colOff>
      <xdr:row>5</xdr:row>
      <xdr:rowOff>133350</xdr:rowOff>
    </xdr:to>
    <xdr:sp>
      <xdr:nvSpPr>
        <xdr:cNvPr id="13" name="Line 14"/>
        <xdr:cNvSpPr>
          <a:spLocks/>
        </xdr:cNvSpPr>
      </xdr:nvSpPr>
      <xdr:spPr>
        <a:xfrm flipH="1">
          <a:off x="11353800" y="962025"/>
          <a:ext cx="3238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76200</xdr:colOff>
      <xdr:row>8</xdr:row>
      <xdr:rowOff>152400</xdr:rowOff>
    </xdr:from>
    <xdr:ext cx="1466850" cy="1514475"/>
    <xdr:sp>
      <xdr:nvSpPr>
        <xdr:cNvPr id="14" name="TextBox 15"/>
        <xdr:cNvSpPr txBox="1">
          <a:spLocks noChangeArrowheads="1"/>
        </xdr:cNvSpPr>
      </xdr:nvSpPr>
      <xdr:spPr>
        <a:xfrm>
          <a:off x="11658600" y="1476375"/>
          <a:ext cx="14668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Warm Water
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Koud Water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CV
</a:t>
          </a:r>
          <a:r>
            <a:rPr lang="en-US" cap="none" sz="1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GAS
</a:t>
          </a:r>
          <a:r>
            <a:rPr lang="en-US" cap="none" sz="18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Riool</a:t>
          </a:r>
        </a:p>
      </xdr:txBody>
    </xdr:sp>
    <xdr:clientData/>
  </xdr:oneCellAnchor>
  <xdr:twoCellAnchor>
    <xdr:from>
      <xdr:col>18</xdr:col>
      <xdr:colOff>171450</xdr:colOff>
      <xdr:row>2</xdr:row>
      <xdr:rowOff>76200</xdr:rowOff>
    </xdr:from>
    <xdr:to>
      <xdr:col>20</xdr:col>
      <xdr:colOff>57150</xdr:colOff>
      <xdr:row>2</xdr:row>
      <xdr:rowOff>76200</xdr:rowOff>
    </xdr:to>
    <xdr:sp>
      <xdr:nvSpPr>
        <xdr:cNvPr id="15" name="Line 16"/>
        <xdr:cNvSpPr>
          <a:spLocks/>
        </xdr:cNvSpPr>
      </xdr:nvSpPr>
      <xdr:spPr>
        <a:xfrm>
          <a:off x="3429000" y="409575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171450</xdr:colOff>
      <xdr:row>2</xdr:row>
      <xdr:rowOff>76200</xdr:rowOff>
    </xdr:from>
    <xdr:to>
      <xdr:col>43</xdr:col>
      <xdr:colOff>57150</xdr:colOff>
      <xdr:row>2</xdr:row>
      <xdr:rowOff>76200</xdr:rowOff>
    </xdr:to>
    <xdr:sp>
      <xdr:nvSpPr>
        <xdr:cNvPr id="16" name="Line 17"/>
        <xdr:cNvSpPr>
          <a:spLocks/>
        </xdr:cNvSpPr>
      </xdr:nvSpPr>
      <xdr:spPr>
        <a:xfrm>
          <a:off x="7591425" y="409575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57150</xdr:colOff>
      <xdr:row>14</xdr:row>
      <xdr:rowOff>19050</xdr:rowOff>
    </xdr:from>
    <xdr:to>
      <xdr:col>62</xdr:col>
      <xdr:colOff>57150</xdr:colOff>
      <xdr:row>15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11277600" y="2324100"/>
          <a:ext cx="0" cy="14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95250</xdr:colOff>
      <xdr:row>93</xdr:row>
      <xdr:rowOff>19050</xdr:rowOff>
    </xdr:from>
    <xdr:to>
      <xdr:col>62</xdr:col>
      <xdr:colOff>95250</xdr:colOff>
      <xdr:row>93</xdr:row>
      <xdr:rowOff>161925</xdr:rowOff>
    </xdr:to>
    <xdr:sp>
      <xdr:nvSpPr>
        <xdr:cNvPr id="18" name="Line 19"/>
        <xdr:cNvSpPr>
          <a:spLocks/>
        </xdr:cNvSpPr>
      </xdr:nvSpPr>
      <xdr:spPr>
        <a:xfrm flipH="1" flipV="1">
          <a:off x="11315700" y="15163800"/>
          <a:ext cx="0" cy="14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38</xdr:row>
      <xdr:rowOff>114300</xdr:rowOff>
    </xdr:from>
    <xdr:to>
      <xdr:col>42</xdr:col>
      <xdr:colOff>152400</xdr:colOff>
      <xdr:row>39</xdr:row>
      <xdr:rowOff>76200</xdr:rowOff>
    </xdr:to>
    <xdr:sp>
      <xdr:nvSpPr>
        <xdr:cNvPr id="19" name="Line 20"/>
        <xdr:cNvSpPr>
          <a:spLocks/>
        </xdr:cNvSpPr>
      </xdr:nvSpPr>
      <xdr:spPr>
        <a:xfrm>
          <a:off x="7753350" y="6315075"/>
          <a:ext cx="0" cy="133350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43</xdr:row>
      <xdr:rowOff>38100</xdr:rowOff>
    </xdr:from>
    <xdr:to>
      <xdr:col>42</xdr:col>
      <xdr:colOff>104775</xdr:colOff>
      <xdr:row>44</xdr:row>
      <xdr:rowOff>104775</xdr:rowOff>
    </xdr:to>
    <xdr:sp>
      <xdr:nvSpPr>
        <xdr:cNvPr id="20" name="AutoShape 21"/>
        <xdr:cNvSpPr>
          <a:spLocks/>
        </xdr:cNvSpPr>
      </xdr:nvSpPr>
      <xdr:spPr>
        <a:xfrm>
          <a:off x="7696200" y="7058025"/>
          <a:ext cx="9525" cy="228600"/>
        </a:xfrm>
        <a:custGeom>
          <a:pathLst>
            <a:path h="24" w="1">
              <a:moveTo>
                <a:pt x="0" y="0"/>
              </a:moveTo>
              <a:lnTo>
                <a:pt x="0" y="24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57150</xdr:colOff>
      <xdr:row>39</xdr:row>
      <xdr:rowOff>152400</xdr:rowOff>
    </xdr:from>
    <xdr:to>
      <xdr:col>43</xdr:col>
      <xdr:colOff>57150</xdr:colOff>
      <xdr:row>41</xdr:row>
      <xdr:rowOff>95250</xdr:rowOff>
    </xdr:to>
    <xdr:sp>
      <xdr:nvSpPr>
        <xdr:cNvPr id="21" name="Line 22"/>
        <xdr:cNvSpPr>
          <a:spLocks/>
        </xdr:cNvSpPr>
      </xdr:nvSpPr>
      <xdr:spPr>
        <a:xfrm flipH="1" flipV="1">
          <a:off x="7839075" y="6524625"/>
          <a:ext cx="0" cy="2667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57150</xdr:rowOff>
    </xdr:from>
    <xdr:to>
      <xdr:col>19</xdr:col>
      <xdr:colOff>152400</xdr:colOff>
      <xdr:row>11</xdr:row>
      <xdr:rowOff>142875</xdr:rowOff>
    </xdr:to>
    <xdr:sp>
      <xdr:nvSpPr>
        <xdr:cNvPr id="1" name="Line 2"/>
        <xdr:cNvSpPr>
          <a:spLocks/>
        </xdr:cNvSpPr>
      </xdr:nvSpPr>
      <xdr:spPr>
        <a:xfrm flipH="1">
          <a:off x="2362200" y="381000"/>
          <a:ext cx="1238250" cy="1562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95250</xdr:rowOff>
    </xdr:from>
    <xdr:to>
      <xdr:col>31</xdr:col>
      <xdr:colOff>171450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4067175" y="95250"/>
          <a:ext cx="1724025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1</xdr:col>
      <xdr:colOff>0</xdr:colOff>
      <xdr:row>37</xdr:row>
      <xdr:rowOff>9525</xdr:rowOff>
    </xdr:to>
    <xdr:sp>
      <xdr:nvSpPr>
        <xdr:cNvPr id="3" name="Line 4"/>
        <xdr:cNvSpPr>
          <a:spLocks/>
        </xdr:cNvSpPr>
      </xdr:nvSpPr>
      <xdr:spPr>
        <a:xfrm>
          <a:off x="57150" y="4410075"/>
          <a:ext cx="133350" cy="1628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66</xdr:row>
      <xdr:rowOff>0</xdr:rowOff>
    </xdr:from>
    <xdr:to>
      <xdr:col>25</xdr:col>
      <xdr:colOff>171450</xdr:colOff>
      <xdr:row>69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3038475" y="10725150"/>
          <a:ext cx="1666875" cy="504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</xdr:row>
      <xdr:rowOff>38100</xdr:rowOff>
    </xdr:from>
    <xdr:to>
      <xdr:col>3</xdr:col>
      <xdr:colOff>133350</xdr:colOff>
      <xdr:row>4</xdr:row>
      <xdr:rowOff>0</xdr:rowOff>
    </xdr:to>
    <xdr:sp>
      <xdr:nvSpPr>
        <xdr:cNvPr id="5" name="Line 6"/>
        <xdr:cNvSpPr>
          <a:spLocks/>
        </xdr:cNvSpPr>
      </xdr:nvSpPr>
      <xdr:spPr>
        <a:xfrm>
          <a:off x="685800" y="200025"/>
          <a:ext cx="0" cy="4476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3</xdr:row>
      <xdr:rowOff>57150</xdr:rowOff>
    </xdr:from>
    <xdr:to>
      <xdr:col>75</xdr:col>
      <xdr:colOff>19050</xdr:colOff>
      <xdr:row>67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8610600" y="542925"/>
          <a:ext cx="4991100" cy="10344150"/>
        </a:xfrm>
        <a:custGeom>
          <a:pathLst>
            <a:path h="1096" w="524">
              <a:moveTo>
                <a:pt x="0" y="2"/>
              </a:moveTo>
              <a:lnTo>
                <a:pt x="524" y="0"/>
              </a:lnTo>
              <a:lnTo>
                <a:pt x="524" y="1096"/>
              </a:lnTo>
            </a:path>
          </a:pathLst>
        </a:cu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5</xdr:row>
      <xdr:rowOff>76200</xdr:rowOff>
    </xdr:from>
    <xdr:to>
      <xdr:col>77</xdr:col>
      <xdr:colOff>0</xdr:colOff>
      <xdr:row>5</xdr:row>
      <xdr:rowOff>76200</xdr:rowOff>
    </xdr:to>
    <xdr:sp>
      <xdr:nvSpPr>
        <xdr:cNvPr id="7" name="Line 8"/>
        <xdr:cNvSpPr>
          <a:spLocks/>
        </xdr:cNvSpPr>
      </xdr:nvSpPr>
      <xdr:spPr>
        <a:xfrm flipH="1">
          <a:off x="13620750" y="885825"/>
          <a:ext cx="3238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47625</xdr:colOff>
      <xdr:row>19</xdr:row>
      <xdr:rowOff>28575</xdr:rowOff>
    </xdr:from>
    <xdr:to>
      <xdr:col>77</xdr:col>
      <xdr:colOff>9525</xdr:colOff>
      <xdr:row>19</xdr:row>
      <xdr:rowOff>28575</xdr:rowOff>
    </xdr:to>
    <xdr:sp>
      <xdr:nvSpPr>
        <xdr:cNvPr id="8" name="Line 9"/>
        <xdr:cNvSpPr>
          <a:spLocks/>
        </xdr:cNvSpPr>
      </xdr:nvSpPr>
      <xdr:spPr>
        <a:xfrm flipH="1">
          <a:off x="13630275" y="3124200"/>
          <a:ext cx="3238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1</xdr:row>
      <xdr:rowOff>0</xdr:rowOff>
    </xdr:from>
    <xdr:to>
      <xdr:col>66</xdr:col>
      <xdr:colOff>0</xdr:colOff>
      <xdr:row>3</xdr:row>
      <xdr:rowOff>66675</xdr:rowOff>
    </xdr:to>
    <xdr:sp>
      <xdr:nvSpPr>
        <xdr:cNvPr id="9" name="Line 10"/>
        <xdr:cNvSpPr>
          <a:spLocks/>
        </xdr:cNvSpPr>
      </xdr:nvSpPr>
      <xdr:spPr>
        <a:xfrm flipH="1">
          <a:off x="11953875" y="161925"/>
          <a:ext cx="0" cy="390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57150</xdr:colOff>
      <xdr:row>3</xdr:row>
      <xdr:rowOff>57150</xdr:rowOff>
    </xdr:from>
    <xdr:to>
      <xdr:col>55</xdr:col>
      <xdr:colOff>57150</xdr:colOff>
      <xdr:row>6</xdr:row>
      <xdr:rowOff>85725</xdr:rowOff>
    </xdr:to>
    <xdr:sp>
      <xdr:nvSpPr>
        <xdr:cNvPr id="10" name="Line 11"/>
        <xdr:cNvSpPr>
          <a:spLocks/>
        </xdr:cNvSpPr>
      </xdr:nvSpPr>
      <xdr:spPr>
        <a:xfrm flipH="1">
          <a:off x="10020300" y="542925"/>
          <a:ext cx="0" cy="5143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5</xdr:row>
      <xdr:rowOff>114300</xdr:rowOff>
    </xdr:from>
    <xdr:to>
      <xdr:col>32</xdr:col>
      <xdr:colOff>57150</xdr:colOff>
      <xdr:row>5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5534025" y="923925"/>
          <a:ext cx="3238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19</xdr:row>
      <xdr:rowOff>76200</xdr:rowOff>
    </xdr:from>
    <xdr:to>
      <xdr:col>32</xdr:col>
      <xdr:colOff>95250</xdr:colOff>
      <xdr:row>19</xdr:row>
      <xdr:rowOff>76200</xdr:rowOff>
    </xdr:to>
    <xdr:sp>
      <xdr:nvSpPr>
        <xdr:cNvPr id="12" name="Line 13"/>
        <xdr:cNvSpPr>
          <a:spLocks/>
        </xdr:cNvSpPr>
      </xdr:nvSpPr>
      <xdr:spPr>
        <a:xfrm flipH="1">
          <a:off x="4752975" y="3171825"/>
          <a:ext cx="11430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49</xdr:row>
      <xdr:rowOff>95250</xdr:rowOff>
    </xdr:from>
    <xdr:to>
      <xdr:col>76</xdr:col>
      <xdr:colOff>142875</xdr:colOff>
      <xdr:row>49</xdr:row>
      <xdr:rowOff>95250</xdr:rowOff>
    </xdr:to>
    <xdr:sp>
      <xdr:nvSpPr>
        <xdr:cNvPr id="13" name="Line 14"/>
        <xdr:cNvSpPr>
          <a:spLocks/>
        </xdr:cNvSpPr>
      </xdr:nvSpPr>
      <xdr:spPr>
        <a:xfrm flipH="1">
          <a:off x="13582650" y="8067675"/>
          <a:ext cx="3238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19050</xdr:colOff>
      <xdr:row>58</xdr:row>
      <xdr:rowOff>0</xdr:rowOff>
    </xdr:from>
    <xdr:to>
      <xdr:col>76</xdr:col>
      <xdr:colOff>161925</xdr:colOff>
      <xdr:row>58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13601700" y="9429750"/>
          <a:ext cx="3238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49</xdr:row>
      <xdr:rowOff>133350</xdr:rowOff>
    </xdr:from>
    <xdr:to>
      <xdr:col>32</xdr:col>
      <xdr:colOff>76200</xdr:colOff>
      <xdr:row>49</xdr:row>
      <xdr:rowOff>133350</xdr:rowOff>
    </xdr:to>
    <xdr:sp>
      <xdr:nvSpPr>
        <xdr:cNvPr id="15" name="Line 17"/>
        <xdr:cNvSpPr>
          <a:spLocks/>
        </xdr:cNvSpPr>
      </xdr:nvSpPr>
      <xdr:spPr>
        <a:xfrm flipH="1">
          <a:off x="5553075" y="8105775"/>
          <a:ext cx="3238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133350</xdr:colOff>
      <xdr:row>58</xdr:row>
      <xdr:rowOff>38100</xdr:rowOff>
    </xdr:from>
    <xdr:to>
      <xdr:col>32</xdr:col>
      <xdr:colOff>95250</xdr:colOff>
      <xdr:row>58</xdr:row>
      <xdr:rowOff>38100</xdr:rowOff>
    </xdr:to>
    <xdr:sp>
      <xdr:nvSpPr>
        <xdr:cNvPr id="16" name="Line 18"/>
        <xdr:cNvSpPr>
          <a:spLocks/>
        </xdr:cNvSpPr>
      </xdr:nvSpPr>
      <xdr:spPr>
        <a:xfrm flipH="1">
          <a:off x="5572125" y="9467850"/>
          <a:ext cx="3238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4</xdr:row>
      <xdr:rowOff>19050</xdr:rowOff>
    </xdr:from>
    <xdr:to>
      <xdr:col>74</xdr:col>
      <xdr:colOff>57150</xdr:colOff>
      <xdr:row>67</xdr:row>
      <xdr:rowOff>133350</xdr:rowOff>
    </xdr:to>
    <xdr:sp>
      <xdr:nvSpPr>
        <xdr:cNvPr id="17" name="AutoShape 19"/>
        <xdr:cNvSpPr>
          <a:spLocks/>
        </xdr:cNvSpPr>
      </xdr:nvSpPr>
      <xdr:spPr>
        <a:xfrm>
          <a:off x="8610600" y="666750"/>
          <a:ext cx="4848225" cy="10353675"/>
        </a:xfrm>
        <a:custGeom>
          <a:pathLst>
            <a:path h="1085" w="509">
              <a:moveTo>
                <a:pt x="0" y="2"/>
              </a:moveTo>
              <a:lnTo>
                <a:pt x="509" y="0"/>
              </a:lnTo>
              <a:lnTo>
                <a:pt x="509" y="1085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</xdr:row>
      <xdr:rowOff>38100</xdr:rowOff>
    </xdr:from>
    <xdr:to>
      <xdr:col>4</xdr:col>
      <xdr:colOff>85725</xdr:colOff>
      <xdr:row>4</xdr:row>
      <xdr:rowOff>0</xdr:rowOff>
    </xdr:to>
    <xdr:sp>
      <xdr:nvSpPr>
        <xdr:cNvPr id="18" name="Line 20"/>
        <xdr:cNvSpPr>
          <a:spLocks/>
        </xdr:cNvSpPr>
      </xdr:nvSpPr>
      <xdr:spPr>
        <a:xfrm>
          <a:off x="819150" y="200025"/>
          <a:ext cx="0" cy="4476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76200</xdr:colOff>
      <xdr:row>6</xdr:row>
      <xdr:rowOff>57150</xdr:rowOff>
    </xdr:from>
    <xdr:to>
      <xdr:col>77</xdr:col>
      <xdr:colOff>28575</xdr:colOff>
      <xdr:row>6</xdr:row>
      <xdr:rowOff>57150</xdr:rowOff>
    </xdr:to>
    <xdr:sp>
      <xdr:nvSpPr>
        <xdr:cNvPr id="19" name="Line 21"/>
        <xdr:cNvSpPr>
          <a:spLocks/>
        </xdr:cNvSpPr>
      </xdr:nvSpPr>
      <xdr:spPr>
        <a:xfrm flipH="1">
          <a:off x="13477875" y="1028700"/>
          <a:ext cx="4953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1</xdr:row>
      <xdr:rowOff>0</xdr:rowOff>
    </xdr:from>
    <xdr:to>
      <xdr:col>65</xdr:col>
      <xdr:colOff>0</xdr:colOff>
      <xdr:row>4</xdr:row>
      <xdr:rowOff>47625</xdr:rowOff>
    </xdr:to>
    <xdr:sp>
      <xdr:nvSpPr>
        <xdr:cNvPr id="20" name="Line 22"/>
        <xdr:cNvSpPr>
          <a:spLocks/>
        </xdr:cNvSpPr>
      </xdr:nvSpPr>
      <xdr:spPr>
        <a:xfrm>
          <a:off x="11772900" y="161925"/>
          <a:ext cx="0" cy="533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57150</xdr:colOff>
      <xdr:row>4</xdr:row>
      <xdr:rowOff>38100</xdr:rowOff>
    </xdr:from>
    <xdr:to>
      <xdr:col>53</xdr:col>
      <xdr:colOff>66675</xdr:colOff>
      <xdr:row>6</xdr:row>
      <xdr:rowOff>85725</xdr:rowOff>
    </xdr:to>
    <xdr:sp>
      <xdr:nvSpPr>
        <xdr:cNvPr id="21" name="Line 23"/>
        <xdr:cNvSpPr>
          <a:spLocks/>
        </xdr:cNvSpPr>
      </xdr:nvSpPr>
      <xdr:spPr>
        <a:xfrm flipH="1">
          <a:off x="9658350" y="685800"/>
          <a:ext cx="9525" cy="3714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19050</xdr:colOff>
      <xdr:row>50</xdr:row>
      <xdr:rowOff>76200</xdr:rowOff>
    </xdr:from>
    <xdr:to>
      <xdr:col>76</xdr:col>
      <xdr:colOff>171450</xdr:colOff>
      <xdr:row>50</xdr:row>
      <xdr:rowOff>76200</xdr:rowOff>
    </xdr:to>
    <xdr:sp>
      <xdr:nvSpPr>
        <xdr:cNvPr id="22" name="Line 24"/>
        <xdr:cNvSpPr>
          <a:spLocks/>
        </xdr:cNvSpPr>
      </xdr:nvSpPr>
      <xdr:spPr>
        <a:xfrm flipH="1">
          <a:off x="13420725" y="8210550"/>
          <a:ext cx="5143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142875</xdr:colOff>
      <xdr:row>50</xdr:row>
      <xdr:rowOff>114300</xdr:rowOff>
    </xdr:from>
    <xdr:to>
      <xdr:col>32</xdr:col>
      <xdr:colOff>104775</xdr:colOff>
      <xdr:row>50</xdr:row>
      <xdr:rowOff>114300</xdr:rowOff>
    </xdr:to>
    <xdr:sp>
      <xdr:nvSpPr>
        <xdr:cNvPr id="23" name="Line 25"/>
        <xdr:cNvSpPr>
          <a:spLocks/>
        </xdr:cNvSpPr>
      </xdr:nvSpPr>
      <xdr:spPr>
        <a:xfrm flipH="1">
          <a:off x="5581650" y="8248650"/>
          <a:ext cx="3238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6</xdr:row>
      <xdr:rowOff>76200</xdr:rowOff>
    </xdr:from>
    <xdr:to>
      <xdr:col>32</xdr:col>
      <xdr:colOff>57150</xdr:colOff>
      <xdr:row>6</xdr:row>
      <xdr:rowOff>76200</xdr:rowOff>
    </xdr:to>
    <xdr:sp>
      <xdr:nvSpPr>
        <xdr:cNvPr id="24" name="Line 26"/>
        <xdr:cNvSpPr>
          <a:spLocks/>
        </xdr:cNvSpPr>
      </xdr:nvSpPr>
      <xdr:spPr>
        <a:xfrm flipH="1">
          <a:off x="5534025" y="1047750"/>
          <a:ext cx="3238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38100</xdr:colOff>
      <xdr:row>1</xdr:row>
      <xdr:rowOff>0</xdr:rowOff>
    </xdr:from>
    <xdr:to>
      <xdr:col>64</xdr:col>
      <xdr:colOff>28575</xdr:colOff>
      <xdr:row>6</xdr:row>
      <xdr:rowOff>57150</xdr:rowOff>
    </xdr:to>
    <xdr:sp>
      <xdr:nvSpPr>
        <xdr:cNvPr id="25" name="AutoShape 27"/>
        <xdr:cNvSpPr>
          <a:spLocks/>
        </xdr:cNvSpPr>
      </xdr:nvSpPr>
      <xdr:spPr>
        <a:xfrm>
          <a:off x="9820275" y="161925"/>
          <a:ext cx="1800225" cy="866775"/>
        </a:xfrm>
        <a:custGeom>
          <a:pathLst>
            <a:path h="91" w="189">
              <a:moveTo>
                <a:pt x="0" y="91"/>
              </a:moveTo>
              <a:lnTo>
                <a:pt x="0" y="69"/>
              </a:lnTo>
              <a:lnTo>
                <a:pt x="187" y="71"/>
              </a:lnTo>
              <a:lnTo>
                <a:pt x="189" y="0"/>
              </a:lnTo>
            </a:path>
          </a:pathLst>
        </a:cu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19050</xdr:colOff>
      <xdr:row>1</xdr:row>
      <xdr:rowOff>114300</xdr:rowOff>
    </xdr:from>
    <xdr:ext cx="1628775" cy="1581150"/>
    <xdr:sp>
      <xdr:nvSpPr>
        <xdr:cNvPr id="26" name="TextBox 28"/>
        <xdr:cNvSpPr txBox="1">
          <a:spLocks noChangeArrowheads="1"/>
        </xdr:cNvSpPr>
      </xdr:nvSpPr>
      <xdr:spPr>
        <a:xfrm>
          <a:off x="6181725" y="276225"/>
          <a:ext cx="1628775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Warm Water
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Koud Water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CV
</a:t>
          </a:r>
          <a:r>
            <a:rPr lang="en-US" cap="none" sz="1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GAS
</a:t>
          </a:r>
          <a:r>
            <a:rPr lang="en-US" cap="none" sz="18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Riool</a:t>
          </a:r>
        </a:p>
      </xdr:txBody>
    </xdr:sp>
    <xdr:clientData/>
  </xdr:oneCellAnchor>
  <xdr:twoCellAnchor>
    <xdr:from>
      <xdr:col>47</xdr:col>
      <xdr:colOff>114300</xdr:colOff>
      <xdr:row>1</xdr:row>
      <xdr:rowOff>0</xdr:rowOff>
    </xdr:from>
    <xdr:to>
      <xdr:col>63</xdr:col>
      <xdr:colOff>0</xdr:colOff>
      <xdr:row>2</xdr:row>
      <xdr:rowOff>76200</xdr:rowOff>
    </xdr:to>
    <xdr:sp>
      <xdr:nvSpPr>
        <xdr:cNvPr id="27" name="AutoShape 29"/>
        <xdr:cNvSpPr>
          <a:spLocks/>
        </xdr:cNvSpPr>
      </xdr:nvSpPr>
      <xdr:spPr>
        <a:xfrm>
          <a:off x="8629650" y="161925"/>
          <a:ext cx="2781300" cy="238125"/>
        </a:xfrm>
        <a:custGeom>
          <a:pathLst>
            <a:path h="25" w="292">
              <a:moveTo>
                <a:pt x="0" y="23"/>
              </a:moveTo>
              <a:lnTo>
                <a:pt x="292" y="25"/>
              </a:lnTo>
              <a:lnTo>
                <a:pt x="292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</xdr:row>
      <xdr:rowOff>38100</xdr:rowOff>
    </xdr:from>
    <xdr:to>
      <xdr:col>3</xdr:col>
      <xdr:colOff>38100</xdr:colOff>
      <xdr:row>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447675" y="200025"/>
          <a:ext cx="142875" cy="1276350"/>
        </a:xfrm>
        <a:custGeom>
          <a:pathLst>
            <a:path h="134" w="15">
              <a:moveTo>
                <a:pt x="15" y="0"/>
              </a:moveTo>
              <a:lnTo>
                <a:pt x="15" y="55"/>
              </a:lnTo>
              <a:lnTo>
                <a:pt x="2" y="57"/>
              </a:lnTo>
              <a:lnTo>
                <a:pt x="0" y="134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95250</xdr:rowOff>
    </xdr:from>
    <xdr:to>
      <xdr:col>31</xdr:col>
      <xdr:colOff>95250</xdr:colOff>
      <xdr:row>31</xdr:row>
      <xdr:rowOff>19050</xdr:rowOff>
    </xdr:to>
    <xdr:sp>
      <xdr:nvSpPr>
        <xdr:cNvPr id="29" name="AutoShape 31"/>
        <xdr:cNvSpPr>
          <a:spLocks/>
        </xdr:cNvSpPr>
      </xdr:nvSpPr>
      <xdr:spPr>
        <a:xfrm>
          <a:off x="0" y="2867025"/>
          <a:ext cx="5715000" cy="2209800"/>
        </a:xfrm>
        <a:custGeom>
          <a:pathLst>
            <a:path h="232" w="600">
              <a:moveTo>
                <a:pt x="600" y="232"/>
              </a:moveTo>
              <a:lnTo>
                <a:pt x="539" y="0"/>
              </a:lnTo>
              <a:lnTo>
                <a:pt x="0" y="7"/>
              </a:lnTo>
            </a:path>
          </a:pathLst>
        </a:cu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38100</xdr:rowOff>
    </xdr:from>
    <xdr:to>
      <xdr:col>26</xdr:col>
      <xdr:colOff>0</xdr:colOff>
      <xdr:row>17</xdr:row>
      <xdr:rowOff>114300</xdr:rowOff>
    </xdr:to>
    <xdr:sp>
      <xdr:nvSpPr>
        <xdr:cNvPr id="30" name="Line 32"/>
        <xdr:cNvSpPr>
          <a:spLocks/>
        </xdr:cNvSpPr>
      </xdr:nvSpPr>
      <xdr:spPr>
        <a:xfrm flipV="1">
          <a:off x="4714875" y="2647950"/>
          <a:ext cx="0" cy="238125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31</xdr:col>
      <xdr:colOff>57150</xdr:colOff>
      <xdr:row>17</xdr:row>
      <xdr:rowOff>114300</xdr:rowOff>
    </xdr:to>
    <xdr:sp>
      <xdr:nvSpPr>
        <xdr:cNvPr id="31" name="Line 33"/>
        <xdr:cNvSpPr>
          <a:spLocks/>
        </xdr:cNvSpPr>
      </xdr:nvSpPr>
      <xdr:spPr>
        <a:xfrm flipV="1">
          <a:off x="5076825" y="1133475"/>
          <a:ext cx="600075" cy="1752600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17</xdr:row>
      <xdr:rowOff>95250</xdr:rowOff>
    </xdr:from>
    <xdr:to>
      <xdr:col>32</xdr:col>
      <xdr:colOff>161925</xdr:colOff>
      <xdr:row>17</xdr:row>
      <xdr:rowOff>104775</xdr:rowOff>
    </xdr:to>
    <xdr:sp>
      <xdr:nvSpPr>
        <xdr:cNvPr id="32" name="AutoShape 34"/>
        <xdr:cNvSpPr>
          <a:spLocks/>
        </xdr:cNvSpPr>
      </xdr:nvSpPr>
      <xdr:spPr>
        <a:xfrm>
          <a:off x="5153025" y="2867025"/>
          <a:ext cx="809625" cy="9525"/>
        </a:xfrm>
        <a:custGeom>
          <a:pathLst>
            <a:path h="1" w="85">
              <a:moveTo>
                <a:pt x="85" y="0"/>
              </a:moveTo>
              <a:lnTo>
                <a:pt x="0" y="0"/>
              </a:lnTo>
            </a:path>
          </a:pathLst>
        </a:cu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51</xdr:row>
      <xdr:rowOff>57150</xdr:rowOff>
    </xdr:from>
    <xdr:to>
      <xdr:col>31</xdr:col>
      <xdr:colOff>76200</xdr:colOff>
      <xdr:row>63</xdr:row>
      <xdr:rowOff>95250</xdr:rowOff>
    </xdr:to>
    <xdr:sp>
      <xdr:nvSpPr>
        <xdr:cNvPr id="33" name="AutoShape 35"/>
        <xdr:cNvSpPr>
          <a:spLocks/>
        </xdr:cNvSpPr>
      </xdr:nvSpPr>
      <xdr:spPr>
        <a:xfrm>
          <a:off x="76200" y="8353425"/>
          <a:ext cx="5619750" cy="1981200"/>
        </a:xfrm>
        <a:custGeom>
          <a:pathLst>
            <a:path h="208" w="590">
              <a:moveTo>
                <a:pt x="0" y="208"/>
              </a:moveTo>
              <a:lnTo>
                <a:pt x="590" y="208"/>
              </a:lnTo>
              <a:lnTo>
                <a:pt x="590" y="0"/>
              </a:lnTo>
            </a:path>
          </a:pathLst>
        </a:cu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61</xdr:row>
      <xdr:rowOff>76200</xdr:rowOff>
    </xdr:from>
    <xdr:to>
      <xdr:col>15</xdr:col>
      <xdr:colOff>133350</xdr:colOff>
      <xdr:row>63</xdr:row>
      <xdr:rowOff>114300</xdr:rowOff>
    </xdr:to>
    <xdr:sp>
      <xdr:nvSpPr>
        <xdr:cNvPr id="34" name="Line 36"/>
        <xdr:cNvSpPr>
          <a:spLocks/>
        </xdr:cNvSpPr>
      </xdr:nvSpPr>
      <xdr:spPr>
        <a:xfrm>
          <a:off x="2857500" y="9991725"/>
          <a:ext cx="0" cy="361950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52</xdr:row>
      <xdr:rowOff>76200</xdr:rowOff>
    </xdr:from>
    <xdr:to>
      <xdr:col>2</xdr:col>
      <xdr:colOff>133350</xdr:colOff>
      <xdr:row>63</xdr:row>
      <xdr:rowOff>76200</xdr:rowOff>
    </xdr:to>
    <xdr:sp>
      <xdr:nvSpPr>
        <xdr:cNvPr id="35" name="Line 37"/>
        <xdr:cNvSpPr>
          <a:spLocks/>
        </xdr:cNvSpPr>
      </xdr:nvSpPr>
      <xdr:spPr>
        <a:xfrm flipV="1">
          <a:off x="504825" y="8534400"/>
          <a:ext cx="0" cy="1781175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114300</xdr:colOff>
      <xdr:row>5</xdr:row>
      <xdr:rowOff>38100</xdr:rowOff>
    </xdr:from>
    <xdr:to>
      <xdr:col>76</xdr:col>
      <xdr:colOff>114300</xdr:colOff>
      <xdr:row>18</xdr:row>
      <xdr:rowOff>38100</xdr:rowOff>
    </xdr:to>
    <xdr:sp>
      <xdr:nvSpPr>
        <xdr:cNvPr id="36" name="AutoShape 38"/>
        <xdr:cNvSpPr>
          <a:spLocks/>
        </xdr:cNvSpPr>
      </xdr:nvSpPr>
      <xdr:spPr>
        <a:xfrm>
          <a:off x="9353550" y="847725"/>
          <a:ext cx="4524375" cy="2124075"/>
        </a:xfrm>
        <a:custGeom>
          <a:pathLst>
            <a:path h="223" w="475">
              <a:moveTo>
                <a:pt x="475" y="223"/>
              </a:moveTo>
              <a:lnTo>
                <a:pt x="406" y="223"/>
              </a:lnTo>
              <a:lnTo>
                <a:pt x="406" y="36"/>
              </a:lnTo>
              <a:lnTo>
                <a:pt x="0" y="36"/>
              </a:lnTo>
              <a:lnTo>
                <a:pt x="0" y="0"/>
              </a:lnTo>
            </a:path>
          </a:pathLst>
        </a:cu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152400</xdr:colOff>
      <xdr:row>2</xdr:row>
      <xdr:rowOff>76200</xdr:rowOff>
    </xdr:from>
    <xdr:to>
      <xdr:col>73</xdr:col>
      <xdr:colOff>114300</xdr:colOff>
      <xdr:row>67</xdr:row>
      <xdr:rowOff>76200</xdr:rowOff>
    </xdr:to>
    <xdr:sp>
      <xdr:nvSpPr>
        <xdr:cNvPr id="37" name="AutoShape 39"/>
        <xdr:cNvSpPr>
          <a:spLocks/>
        </xdr:cNvSpPr>
      </xdr:nvSpPr>
      <xdr:spPr>
        <a:xfrm>
          <a:off x="11382375" y="400050"/>
          <a:ext cx="1952625" cy="10563225"/>
        </a:xfrm>
        <a:custGeom>
          <a:pathLst>
            <a:path h="1109" w="205">
              <a:moveTo>
                <a:pt x="205" y="1109"/>
              </a:moveTo>
              <a:lnTo>
                <a:pt x="205" y="0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133350</xdr:colOff>
      <xdr:row>76</xdr:row>
      <xdr:rowOff>133350</xdr:rowOff>
    </xdr:from>
    <xdr:to>
      <xdr:col>39</xdr:col>
      <xdr:colOff>38100</xdr:colOff>
      <xdr:row>84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5743575" y="12534900"/>
          <a:ext cx="1352550" cy="1247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76200</xdr:colOff>
      <xdr:row>42</xdr:row>
      <xdr:rowOff>38100</xdr:rowOff>
    </xdr:from>
    <xdr:to>
      <xdr:col>54</xdr:col>
      <xdr:colOff>0</xdr:colOff>
      <xdr:row>49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8943975" y="6886575"/>
          <a:ext cx="828675" cy="1228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52</xdr:row>
      <xdr:rowOff>152400</xdr:rowOff>
    </xdr:from>
    <xdr:to>
      <xdr:col>50</xdr:col>
      <xdr:colOff>19050</xdr:colOff>
      <xdr:row>60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9048750" y="8648700"/>
          <a:ext cx="190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64</xdr:row>
      <xdr:rowOff>152400</xdr:rowOff>
    </xdr:from>
    <xdr:to>
      <xdr:col>36</xdr:col>
      <xdr:colOff>19050</xdr:colOff>
      <xdr:row>68</xdr:row>
      <xdr:rowOff>152400</xdr:rowOff>
    </xdr:to>
    <xdr:sp>
      <xdr:nvSpPr>
        <xdr:cNvPr id="4" name="Line 5"/>
        <xdr:cNvSpPr>
          <a:spLocks/>
        </xdr:cNvSpPr>
      </xdr:nvSpPr>
      <xdr:spPr>
        <a:xfrm flipH="1">
          <a:off x="5400675" y="10591800"/>
          <a:ext cx="1133475" cy="647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33</xdr:row>
      <xdr:rowOff>57150</xdr:rowOff>
    </xdr:from>
    <xdr:to>
      <xdr:col>44</xdr:col>
      <xdr:colOff>171450</xdr:colOff>
      <xdr:row>40</xdr:row>
      <xdr:rowOff>133350</xdr:rowOff>
    </xdr:to>
    <xdr:sp>
      <xdr:nvSpPr>
        <xdr:cNvPr id="5" name="Line 6"/>
        <xdr:cNvSpPr>
          <a:spLocks/>
        </xdr:cNvSpPr>
      </xdr:nvSpPr>
      <xdr:spPr>
        <a:xfrm>
          <a:off x="7029450" y="5419725"/>
          <a:ext cx="1104900" cy="1219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43</xdr:row>
      <xdr:rowOff>76200</xdr:rowOff>
    </xdr:from>
    <xdr:to>
      <xdr:col>64</xdr:col>
      <xdr:colOff>76200</xdr:colOff>
      <xdr:row>101</xdr:row>
      <xdr:rowOff>95250</xdr:rowOff>
    </xdr:to>
    <xdr:sp>
      <xdr:nvSpPr>
        <xdr:cNvPr id="6" name="AutoShape 8"/>
        <xdr:cNvSpPr>
          <a:spLocks/>
        </xdr:cNvSpPr>
      </xdr:nvSpPr>
      <xdr:spPr>
        <a:xfrm>
          <a:off x="800100" y="7096125"/>
          <a:ext cx="10858500" cy="9467850"/>
        </a:xfrm>
        <a:custGeom>
          <a:pathLst>
            <a:path h="990" w="1140">
              <a:moveTo>
                <a:pt x="973" y="990"/>
              </a:moveTo>
              <a:lnTo>
                <a:pt x="973" y="953"/>
              </a:lnTo>
              <a:lnTo>
                <a:pt x="1140" y="955"/>
              </a:lnTo>
              <a:lnTo>
                <a:pt x="1140" y="0"/>
              </a:lnTo>
              <a:lnTo>
                <a:pt x="2" y="0"/>
              </a:lnTo>
              <a:lnTo>
                <a:pt x="0" y="562"/>
              </a:lnTo>
              <a:lnTo>
                <a:pt x="325" y="562"/>
              </a:lnTo>
              <a:lnTo>
                <a:pt x="327" y="533"/>
              </a:lnTo>
            </a:path>
          </a:pathLst>
        </a:cu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66</xdr:row>
      <xdr:rowOff>57150</xdr:rowOff>
    </xdr:from>
    <xdr:to>
      <xdr:col>6</xdr:col>
      <xdr:colOff>0</xdr:colOff>
      <xdr:row>66</xdr:row>
      <xdr:rowOff>57150</xdr:rowOff>
    </xdr:to>
    <xdr:sp>
      <xdr:nvSpPr>
        <xdr:cNvPr id="7" name="Line 9"/>
        <xdr:cNvSpPr>
          <a:spLocks/>
        </xdr:cNvSpPr>
      </xdr:nvSpPr>
      <xdr:spPr>
        <a:xfrm>
          <a:off x="819150" y="10820400"/>
          <a:ext cx="266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43</xdr:row>
      <xdr:rowOff>95250</xdr:rowOff>
    </xdr:from>
    <xdr:to>
      <xdr:col>8</xdr:col>
      <xdr:colOff>133350</xdr:colOff>
      <xdr:row>44</xdr:row>
      <xdr:rowOff>114300</xdr:rowOff>
    </xdr:to>
    <xdr:sp>
      <xdr:nvSpPr>
        <xdr:cNvPr id="8" name="Line 10"/>
        <xdr:cNvSpPr>
          <a:spLocks/>
        </xdr:cNvSpPr>
      </xdr:nvSpPr>
      <xdr:spPr>
        <a:xfrm flipH="1" flipV="1">
          <a:off x="1581150" y="7115175"/>
          <a:ext cx="0" cy="1905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0</xdr:colOff>
      <xdr:row>44</xdr:row>
      <xdr:rowOff>114300</xdr:rowOff>
    </xdr:to>
    <xdr:sp>
      <xdr:nvSpPr>
        <xdr:cNvPr id="9" name="Line 11"/>
        <xdr:cNvSpPr>
          <a:spLocks/>
        </xdr:cNvSpPr>
      </xdr:nvSpPr>
      <xdr:spPr>
        <a:xfrm flipH="1" flipV="1">
          <a:off x="3076575" y="7115175"/>
          <a:ext cx="0" cy="1905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43</xdr:row>
      <xdr:rowOff>95250</xdr:rowOff>
    </xdr:from>
    <xdr:to>
      <xdr:col>32</xdr:col>
      <xdr:colOff>152400</xdr:colOff>
      <xdr:row>45</xdr:row>
      <xdr:rowOff>28575</xdr:rowOff>
    </xdr:to>
    <xdr:sp>
      <xdr:nvSpPr>
        <xdr:cNvPr id="10" name="Line 12"/>
        <xdr:cNvSpPr>
          <a:spLocks/>
        </xdr:cNvSpPr>
      </xdr:nvSpPr>
      <xdr:spPr>
        <a:xfrm flipH="1" flipV="1">
          <a:off x="5943600" y="7115175"/>
          <a:ext cx="0" cy="2667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63</xdr:col>
      <xdr:colOff>57150</xdr:colOff>
      <xdr:row>101</xdr:row>
      <xdr:rowOff>95250</xdr:rowOff>
    </xdr:to>
    <xdr:sp>
      <xdr:nvSpPr>
        <xdr:cNvPr id="11" name="AutoShape 13"/>
        <xdr:cNvSpPr>
          <a:spLocks/>
        </xdr:cNvSpPr>
      </xdr:nvSpPr>
      <xdr:spPr>
        <a:xfrm>
          <a:off x="381000" y="7191375"/>
          <a:ext cx="11077575" cy="9372600"/>
        </a:xfrm>
        <a:custGeom>
          <a:pathLst>
            <a:path h="981" w="1163">
              <a:moveTo>
                <a:pt x="1005" y="981"/>
              </a:moveTo>
              <a:lnTo>
                <a:pt x="1005" y="927"/>
              </a:lnTo>
              <a:lnTo>
                <a:pt x="1163" y="927"/>
              </a:lnTo>
              <a:lnTo>
                <a:pt x="1163" y="2"/>
              </a:lnTo>
              <a:lnTo>
                <a:pt x="6" y="0"/>
              </a:lnTo>
              <a:lnTo>
                <a:pt x="0" y="537"/>
              </a:lnTo>
              <a:lnTo>
                <a:pt x="344" y="535"/>
              </a:lnTo>
              <a:lnTo>
                <a:pt x="344" y="516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57150</xdr:rowOff>
    </xdr:from>
    <xdr:to>
      <xdr:col>5</xdr:col>
      <xdr:colOff>161925</xdr:colOff>
      <xdr:row>65</xdr:row>
      <xdr:rowOff>57150</xdr:rowOff>
    </xdr:to>
    <xdr:sp>
      <xdr:nvSpPr>
        <xdr:cNvPr id="12" name="Line 14"/>
        <xdr:cNvSpPr>
          <a:spLocks/>
        </xdr:cNvSpPr>
      </xdr:nvSpPr>
      <xdr:spPr>
        <a:xfrm>
          <a:off x="381000" y="10658475"/>
          <a:ext cx="6858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44</xdr:row>
      <xdr:rowOff>9525</xdr:rowOff>
    </xdr:from>
    <xdr:to>
      <xdr:col>31</xdr:col>
      <xdr:colOff>152400</xdr:colOff>
      <xdr:row>45</xdr:row>
      <xdr:rowOff>28575</xdr:rowOff>
    </xdr:to>
    <xdr:sp>
      <xdr:nvSpPr>
        <xdr:cNvPr id="13" name="Line 15"/>
        <xdr:cNvSpPr>
          <a:spLocks/>
        </xdr:cNvSpPr>
      </xdr:nvSpPr>
      <xdr:spPr>
        <a:xfrm flipH="1" flipV="1">
          <a:off x="5762625" y="7200900"/>
          <a:ext cx="0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</xdr:row>
      <xdr:rowOff>152400</xdr:rowOff>
    </xdr:from>
    <xdr:to>
      <xdr:col>66</xdr:col>
      <xdr:colOff>133350</xdr:colOff>
      <xdr:row>101</xdr:row>
      <xdr:rowOff>114300</xdr:rowOff>
    </xdr:to>
    <xdr:sp>
      <xdr:nvSpPr>
        <xdr:cNvPr id="14" name="AutoShape 16"/>
        <xdr:cNvSpPr>
          <a:spLocks/>
        </xdr:cNvSpPr>
      </xdr:nvSpPr>
      <xdr:spPr>
        <a:xfrm>
          <a:off x="9772650" y="657225"/>
          <a:ext cx="2305050" cy="15925800"/>
        </a:xfrm>
        <a:custGeom>
          <a:pathLst>
            <a:path h="1667" w="242">
              <a:moveTo>
                <a:pt x="2" y="1667"/>
              </a:moveTo>
              <a:lnTo>
                <a:pt x="0" y="1594"/>
              </a:lnTo>
              <a:lnTo>
                <a:pt x="158" y="1594"/>
              </a:lnTo>
              <a:lnTo>
                <a:pt x="166" y="1"/>
              </a:lnTo>
              <a:lnTo>
                <a:pt x="242" y="0"/>
              </a:lnTo>
            </a:path>
          </a:pathLst>
        </a:cu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114300</xdr:colOff>
      <xdr:row>8</xdr:row>
      <xdr:rowOff>38100</xdr:rowOff>
    </xdr:from>
    <xdr:ext cx="1466850" cy="1514475"/>
    <xdr:sp>
      <xdr:nvSpPr>
        <xdr:cNvPr id="15" name="TextBox 17"/>
        <xdr:cNvSpPr txBox="1">
          <a:spLocks noChangeArrowheads="1"/>
        </xdr:cNvSpPr>
      </xdr:nvSpPr>
      <xdr:spPr>
        <a:xfrm>
          <a:off x="12058650" y="1352550"/>
          <a:ext cx="14668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Warm Water
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Koud Water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CV
</a:t>
          </a:r>
          <a:r>
            <a:rPr lang="en-US" cap="none" sz="1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GAS
</a:t>
          </a:r>
          <a:r>
            <a:rPr lang="en-US" cap="none" sz="18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Riool</a:t>
          </a:r>
        </a:p>
      </xdr:txBody>
    </xdr:sp>
    <xdr:clientData/>
  </xdr:oneCellAnchor>
  <xdr:twoCellAnchor>
    <xdr:from>
      <xdr:col>43</xdr:col>
      <xdr:colOff>0</xdr:colOff>
      <xdr:row>2</xdr:row>
      <xdr:rowOff>57150</xdr:rowOff>
    </xdr:from>
    <xdr:to>
      <xdr:col>43</xdr:col>
      <xdr:colOff>9525</xdr:colOff>
      <xdr:row>3</xdr:row>
      <xdr:rowOff>114300</xdr:rowOff>
    </xdr:to>
    <xdr:sp>
      <xdr:nvSpPr>
        <xdr:cNvPr id="16" name="AutoShape 18"/>
        <xdr:cNvSpPr>
          <a:spLocks/>
        </xdr:cNvSpPr>
      </xdr:nvSpPr>
      <xdr:spPr>
        <a:xfrm>
          <a:off x="7781925" y="390525"/>
          <a:ext cx="9525" cy="228600"/>
        </a:xfrm>
        <a:custGeom>
          <a:pathLst>
            <a:path h="24" w="1">
              <a:moveTo>
                <a:pt x="0" y="0"/>
              </a:moveTo>
              <a:lnTo>
                <a:pt x="0" y="24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40</xdr:row>
      <xdr:rowOff>152400</xdr:rowOff>
    </xdr:from>
    <xdr:to>
      <xdr:col>1</xdr:col>
      <xdr:colOff>85725</xdr:colOff>
      <xdr:row>46</xdr:row>
      <xdr:rowOff>95250</xdr:rowOff>
    </xdr:to>
    <xdr:sp>
      <xdr:nvSpPr>
        <xdr:cNvPr id="17" name="AutoShape 19"/>
        <xdr:cNvSpPr>
          <a:spLocks/>
        </xdr:cNvSpPr>
      </xdr:nvSpPr>
      <xdr:spPr>
        <a:xfrm>
          <a:off x="257175" y="6657975"/>
          <a:ext cx="9525" cy="952500"/>
        </a:xfrm>
        <a:custGeom>
          <a:pathLst>
            <a:path h="100" w="1">
              <a:moveTo>
                <a:pt x="0" y="0"/>
              </a:moveTo>
              <a:lnTo>
                <a:pt x="0" y="10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114300</xdr:rowOff>
    </xdr:from>
    <xdr:to>
      <xdr:col>61</xdr:col>
      <xdr:colOff>133350</xdr:colOff>
      <xdr:row>101</xdr:row>
      <xdr:rowOff>152400</xdr:rowOff>
    </xdr:to>
    <xdr:sp>
      <xdr:nvSpPr>
        <xdr:cNvPr id="18" name="AutoShape 20"/>
        <xdr:cNvSpPr>
          <a:spLocks/>
        </xdr:cNvSpPr>
      </xdr:nvSpPr>
      <xdr:spPr>
        <a:xfrm>
          <a:off x="3638550" y="619125"/>
          <a:ext cx="7534275" cy="16002000"/>
        </a:xfrm>
        <a:custGeom>
          <a:pathLst>
            <a:path h="1680" w="791">
              <a:moveTo>
                <a:pt x="625" y="1680"/>
              </a:moveTo>
              <a:lnTo>
                <a:pt x="627" y="1585"/>
              </a:lnTo>
              <a:lnTo>
                <a:pt x="787" y="1587"/>
              </a:lnTo>
              <a:lnTo>
                <a:pt x="791" y="0"/>
              </a:lnTo>
              <a:lnTo>
                <a:pt x="0" y="2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171450</xdr:colOff>
      <xdr:row>3</xdr:row>
      <xdr:rowOff>114300</xdr:rowOff>
    </xdr:from>
    <xdr:to>
      <xdr:col>45</xdr:col>
      <xdr:colOff>0</xdr:colOff>
      <xdr:row>5</xdr:row>
      <xdr:rowOff>19050</xdr:rowOff>
    </xdr:to>
    <xdr:sp>
      <xdr:nvSpPr>
        <xdr:cNvPr id="19" name="AutoShape 21"/>
        <xdr:cNvSpPr>
          <a:spLocks/>
        </xdr:cNvSpPr>
      </xdr:nvSpPr>
      <xdr:spPr>
        <a:xfrm>
          <a:off x="8134350" y="619125"/>
          <a:ext cx="9525" cy="228600"/>
        </a:xfrm>
        <a:custGeom>
          <a:pathLst>
            <a:path h="24" w="1">
              <a:moveTo>
                <a:pt x="0" y="0"/>
              </a:moveTo>
              <a:lnTo>
                <a:pt x="0" y="24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3</xdr:row>
      <xdr:rowOff>133350</xdr:rowOff>
    </xdr:from>
    <xdr:to>
      <xdr:col>20</xdr:col>
      <xdr:colOff>47625</xdr:colOff>
      <xdr:row>5</xdr:row>
      <xdr:rowOff>38100</xdr:rowOff>
    </xdr:to>
    <xdr:sp>
      <xdr:nvSpPr>
        <xdr:cNvPr id="20" name="AutoShape 22"/>
        <xdr:cNvSpPr>
          <a:spLocks/>
        </xdr:cNvSpPr>
      </xdr:nvSpPr>
      <xdr:spPr>
        <a:xfrm>
          <a:off x="3657600" y="638175"/>
          <a:ext cx="9525" cy="228600"/>
        </a:xfrm>
        <a:custGeom>
          <a:pathLst>
            <a:path h="24" w="1">
              <a:moveTo>
                <a:pt x="0" y="0"/>
              </a:moveTo>
              <a:lnTo>
                <a:pt x="0" y="24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46</xdr:row>
      <xdr:rowOff>95250</xdr:rowOff>
    </xdr:from>
    <xdr:to>
      <xdr:col>61</xdr:col>
      <xdr:colOff>114300</xdr:colOff>
      <xdr:row>46</xdr:row>
      <xdr:rowOff>114300</xdr:rowOff>
    </xdr:to>
    <xdr:sp>
      <xdr:nvSpPr>
        <xdr:cNvPr id="21" name="AutoShape 23"/>
        <xdr:cNvSpPr>
          <a:spLocks/>
        </xdr:cNvSpPr>
      </xdr:nvSpPr>
      <xdr:spPr>
        <a:xfrm>
          <a:off x="276225" y="7610475"/>
          <a:ext cx="10877550" cy="19050"/>
        </a:xfrm>
        <a:custGeom>
          <a:pathLst>
            <a:path h="2" w="1142">
              <a:moveTo>
                <a:pt x="1142" y="0"/>
              </a:moveTo>
              <a:lnTo>
                <a:pt x="0" y="2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95250</xdr:colOff>
      <xdr:row>45</xdr:row>
      <xdr:rowOff>0</xdr:rowOff>
    </xdr:from>
    <xdr:to>
      <xdr:col>45</xdr:col>
      <xdr:colOff>104775</xdr:colOff>
      <xdr:row>46</xdr:row>
      <xdr:rowOff>66675</xdr:rowOff>
    </xdr:to>
    <xdr:sp>
      <xdr:nvSpPr>
        <xdr:cNvPr id="22" name="AutoShape 24"/>
        <xdr:cNvSpPr>
          <a:spLocks/>
        </xdr:cNvSpPr>
      </xdr:nvSpPr>
      <xdr:spPr>
        <a:xfrm>
          <a:off x="8239125" y="7353300"/>
          <a:ext cx="9525" cy="228600"/>
        </a:xfrm>
        <a:custGeom>
          <a:pathLst>
            <a:path h="24" w="1">
              <a:moveTo>
                <a:pt x="0" y="0"/>
              </a:moveTo>
              <a:lnTo>
                <a:pt x="0" y="24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99</xdr:row>
      <xdr:rowOff>38100</xdr:rowOff>
    </xdr:from>
    <xdr:to>
      <xdr:col>53</xdr:col>
      <xdr:colOff>0</xdr:colOff>
      <xdr:row>99</xdr:row>
      <xdr:rowOff>38100</xdr:rowOff>
    </xdr:to>
    <xdr:sp>
      <xdr:nvSpPr>
        <xdr:cNvPr id="23" name="Line 25"/>
        <xdr:cNvSpPr>
          <a:spLocks/>
        </xdr:cNvSpPr>
      </xdr:nvSpPr>
      <xdr:spPr>
        <a:xfrm>
          <a:off x="6867525" y="16173450"/>
          <a:ext cx="2724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39</xdr:row>
      <xdr:rowOff>0</xdr:rowOff>
    </xdr:from>
    <xdr:to>
      <xdr:col>46</xdr:col>
      <xdr:colOff>19050</xdr:colOff>
      <xdr:row>78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7150" y="6343650"/>
          <a:ext cx="8286750" cy="6381750"/>
        </a:xfrm>
        <a:custGeom>
          <a:pathLst>
            <a:path h="670" w="870">
              <a:moveTo>
                <a:pt x="870" y="0"/>
              </a:moveTo>
              <a:lnTo>
                <a:pt x="870" y="39"/>
              </a:lnTo>
              <a:lnTo>
                <a:pt x="0" y="43"/>
              </a:lnTo>
              <a:lnTo>
                <a:pt x="4" y="670"/>
              </a:lnTo>
              <a:lnTo>
                <a:pt x="430" y="669"/>
              </a:lnTo>
              <a:lnTo>
                <a:pt x="430" y="615"/>
              </a:lnTo>
            </a:path>
          </a:pathLst>
        </a:cu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41</xdr:row>
      <xdr:rowOff>76200</xdr:rowOff>
    </xdr:from>
    <xdr:to>
      <xdr:col>30</xdr:col>
      <xdr:colOff>171450</xdr:colOff>
      <xdr:row>45</xdr:row>
      <xdr:rowOff>38100</xdr:rowOff>
    </xdr:to>
    <xdr:sp>
      <xdr:nvSpPr>
        <xdr:cNvPr id="25" name="Line 27"/>
        <xdr:cNvSpPr>
          <a:spLocks/>
        </xdr:cNvSpPr>
      </xdr:nvSpPr>
      <xdr:spPr>
        <a:xfrm>
          <a:off x="5600700" y="6753225"/>
          <a:ext cx="0" cy="638175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57150</xdr:rowOff>
    </xdr:from>
    <xdr:to>
      <xdr:col>16</xdr:col>
      <xdr:colOff>0</xdr:colOff>
      <xdr:row>44</xdr:row>
      <xdr:rowOff>133350</xdr:rowOff>
    </xdr:to>
    <xdr:sp>
      <xdr:nvSpPr>
        <xdr:cNvPr id="26" name="Line 28"/>
        <xdr:cNvSpPr>
          <a:spLocks/>
        </xdr:cNvSpPr>
      </xdr:nvSpPr>
      <xdr:spPr>
        <a:xfrm>
          <a:off x="2895600" y="6734175"/>
          <a:ext cx="0" cy="590550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41</xdr:row>
      <xdr:rowOff>38100</xdr:rowOff>
    </xdr:from>
    <xdr:to>
      <xdr:col>9</xdr:col>
      <xdr:colOff>152400</xdr:colOff>
      <xdr:row>44</xdr:row>
      <xdr:rowOff>114300</xdr:rowOff>
    </xdr:to>
    <xdr:sp>
      <xdr:nvSpPr>
        <xdr:cNvPr id="27" name="Line 29"/>
        <xdr:cNvSpPr>
          <a:spLocks/>
        </xdr:cNvSpPr>
      </xdr:nvSpPr>
      <xdr:spPr>
        <a:xfrm>
          <a:off x="1781175" y="6715125"/>
          <a:ext cx="0" cy="590550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64</xdr:row>
      <xdr:rowOff>38100</xdr:rowOff>
    </xdr:from>
    <xdr:to>
      <xdr:col>6</xdr:col>
      <xdr:colOff>19050</xdr:colOff>
      <xdr:row>64</xdr:row>
      <xdr:rowOff>38100</xdr:rowOff>
    </xdr:to>
    <xdr:sp>
      <xdr:nvSpPr>
        <xdr:cNvPr id="28" name="Line 30"/>
        <xdr:cNvSpPr>
          <a:spLocks/>
        </xdr:cNvSpPr>
      </xdr:nvSpPr>
      <xdr:spPr>
        <a:xfrm>
          <a:off x="76200" y="10477500"/>
          <a:ext cx="1028700" cy="0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76200</xdr:colOff>
      <xdr:row>96</xdr:row>
      <xdr:rowOff>57150</xdr:rowOff>
    </xdr:from>
    <xdr:to>
      <xdr:col>65</xdr:col>
      <xdr:colOff>95250</xdr:colOff>
      <xdr:row>96</xdr:row>
      <xdr:rowOff>76200</xdr:rowOff>
    </xdr:to>
    <xdr:sp>
      <xdr:nvSpPr>
        <xdr:cNvPr id="29" name="Line 31"/>
        <xdr:cNvSpPr>
          <a:spLocks/>
        </xdr:cNvSpPr>
      </xdr:nvSpPr>
      <xdr:spPr>
        <a:xfrm>
          <a:off x="11115675" y="15697200"/>
          <a:ext cx="7429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57150</xdr:colOff>
      <xdr:row>41</xdr:row>
      <xdr:rowOff>152400</xdr:rowOff>
    </xdr:from>
    <xdr:to>
      <xdr:col>46</xdr:col>
      <xdr:colOff>57150</xdr:colOff>
      <xdr:row>43</xdr:row>
      <xdr:rowOff>76200</xdr:rowOff>
    </xdr:to>
    <xdr:sp>
      <xdr:nvSpPr>
        <xdr:cNvPr id="30" name="Line 32"/>
        <xdr:cNvSpPr>
          <a:spLocks/>
        </xdr:cNvSpPr>
      </xdr:nvSpPr>
      <xdr:spPr>
        <a:xfrm flipH="1" flipV="1">
          <a:off x="8382000" y="6829425"/>
          <a:ext cx="0" cy="2667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74</xdr:row>
      <xdr:rowOff>133350</xdr:rowOff>
    </xdr:from>
    <xdr:to>
      <xdr:col>61</xdr:col>
      <xdr:colOff>57150</xdr:colOff>
      <xdr:row>77</xdr:row>
      <xdr:rowOff>76200</xdr:rowOff>
    </xdr:to>
    <xdr:sp>
      <xdr:nvSpPr>
        <xdr:cNvPr id="31" name="AutoShape 33"/>
        <xdr:cNvSpPr>
          <a:spLocks/>
        </xdr:cNvSpPr>
      </xdr:nvSpPr>
      <xdr:spPr>
        <a:xfrm>
          <a:off x="5238750" y="12201525"/>
          <a:ext cx="5857875" cy="438150"/>
        </a:xfrm>
        <a:custGeom>
          <a:pathLst>
            <a:path h="46" w="615">
              <a:moveTo>
                <a:pt x="615" y="46"/>
              </a:moveTo>
              <a:lnTo>
                <a:pt x="190" y="46"/>
              </a:lnTo>
              <a:lnTo>
                <a:pt x="182" y="0"/>
              </a:lnTo>
              <a:lnTo>
                <a:pt x="0" y="2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70</xdr:row>
      <xdr:rowOff>76200</xdr:rowOff>
    </xdr:from>
    <xdr:to>
      <xdr:col>38</xdr:col>
      <xdr:colOff>133350</xdr:colOff>
      <xdr:row>73</xdr:row>
      <xdr:rowOff>114300</xdr:rowOff>
    </xdr:to>
    <xdr:sp>
      <xdr:nvSpPr>
        <xdr:cNvPr id="32" name="Oval 34"/>
        <xdr:cNvSpPr>
          <a:spLocks/>
        </xdr:cNvSpPr>
      </xdr:nvSpPr>
      <xdr:spPr>
        <a:xfrm>
          <a:off x="6429375" y="11496675"/>
          <a:ext cx="581025" cy="523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73</xdr:row>
      <xdr:rowOff>38100</xdr:rowOff>
    </xdr:from>
    <xdr:to>
      <xdr:col>37</xdr:col>
      <xdr:colOff>19050</xdr:colOff>
      <xdr:row>74</xdr:row>
      <xdr:rowOff>152400</xdr:rowOff>
    </xdr:to>
    <xdr:sp>
      <xdr:nvSpPr>
        <xdr:cNvPr id="33" name="Line 35"/>
        <xdr:cNvSpPr>
          <a:spLocks/>
        </xdr:cNvSpPr>
      </xdr:nvSpPr>
      <xdr:spPr>
        <a:xfrm flipV="1">
          <a:off x="6715125" y="11944350"/>
          <a:ext cx="0" cy="276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aillant.nl/article.php?folder_default_tree=10002-10325-10328&amp;folder_default_netfolderID=10421&amp;folder_where_from=default&amp;article_default_id=4744" TargetMode="External" /><Relationship Id="rId2" Type="http://schemas.openxmlformats.org/officeDocument/2006/relationships/hyperlink" Target="http://intergasverwarming.nl/main.php?page=producten&amp;menu=hr-ketels&amp;subpage=hr3630_techniek" TargetMode="External" /><Relationship Id="rId3" Type="http://schemas.openxmlformats.org/officeDocument/2006/relationships/hyperlink" Target="http://intergasverwarming.nl/main.php?page=producten&amp;menu=prestige&amp;subpage=prestige_techniek" TargetMode="External" /><Relationship Id="rId4" Type="http://schemas.openxmlformats.org/officeDocument/2006/relationships/hyperlink" Target="http://intergasverwarming.nl/main.php?page=producten&amp;menu=prestige&amp;subpage=prestige_techniek" TargetMode="External" /><Relationship Id="rId5" Type="http://schemas.openxmlformats.org/officeDocument/2006/relationships/hyperlink" Target="http://www.agpo.nl/consument/html/producten/hr_econpact_geg.shtml" TargetMode="External" /><Relationship Id="rId6" Type="http://schemas.openxmlformats.org/officeDocument/2006/relationships/hyperlink" Target="http://www.agpo.nl/consument/home/doc/l_ultima.pdf" TargetMode="External" /><Relationship Id="rId7" Type="http://schemas.openxmlformats.org/officeDocument/2006/relationships/hyperlink" Target="http://www.agpo.nl/consument/home/doc/l_ultima.pdf" TargetMode="External" /><Relationship Id="rId8" Type="http://schemas.openxmlformats.org/officeDocument/2006/relationships/hyperlink" Target="http://www.bosch-thermotechnik.nl/nl/producten/hr/index.htm" TargetMode="External" /><Relationship Id="rId9" Type="http://schemas.openxmlformats.org/officeDocument/2006/relationships/hyperlink" Target="http://www.daalderop.nl/" TargetMode="External" /><Relationship Id="rId10" Type="http://schemas.openxmlformats.org/officeDocument/2006/relationships/hyperlink" Target="http://www.daalderop.nl/" TargetMode="External" /><Relationship Id="rId11" Type="http://schemas.openxmlformats.org/officeDocument/2006/relationships/hyperlink" Target="http://www.daalderop.nl/" TargetMode="Externa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4"/>
  <sheetViews>
    <sheetView zoomScale="49" zoomScaleNormal="49" workbookViewId="0" topLeftCell="A37">
      <selection activeCell="A1" sqref="A1"/>
    </sheetView>
  </sheetViews>
  <sheetFormatPr defaultColWidth="9.140625" defaultRowHeight="12.75"/>
  <cols>
    <col min="1" max="16384" width="2.7109375" style="0" customWidth="1"/>
  </cols>
  <sheetData>
    <row r="1" spans="1:6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9"/>
      <c r="BK1" s="28"/>
      <c r="BL1" s="28"/>
      <c r="BM1" s="28"/>
      <c r="BN1" s="28"/>
      <c r="BO1" s="28"/>
      <c r="BP1" s="28"/>
      <c r="BQ1" s="28"/>
    </row>
    <row r="2" spans="1:70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14"/>
    </row>
    <row r="3" spans="1:70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14"/>
    </row>
    <row r="4" spans="1:70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14"/>
    </row>
    <row r="5" spans="1:70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14"/>
    </row>
    <row r="6" spans="1:70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14"/>
    </row>
    <row r="7" spans="1:70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14"/>
    </row>
    <row r="8" spans="1:70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14"/>
    </row>
    <row r="9" spans="1:70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14"/>
    </row>
    <row r="10" spans="1:70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14"/>
    </row>
    <row r="11" spans="1:69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</row>
    <row r="12" spans="1:69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9"/>
      <c r="BL12" s="28"/>
      <c r="BM12" s="28"/>
      <c r="BN12" s="28"/>
      <c r="BO12" s="28"/>
      <c r="BP12" s="28"/>
      <c r="BQ12" s="28"/>
    </row>
    <row r="13" spans="1:69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1:69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</row>
    <row r="15" spans="1:69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</row>
    <row r="16" spans="1:69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</row>
    <row r="17" spans="1:69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</row>
    <row r="18" spans="1:69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</row>
    <row r="19" spans="1:69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30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</row>
    <row r="20" spans="1:69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</row>
    <row r="21" spans="1:69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</row>
    <row r="22" spans="1:69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</row>
    <row r="23" spans="1:69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</row>
    <row r="24" spans="1:69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</row>
    <row r="25" spans="1:69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</row>
    <row r="26" spans="1:69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</row>
    <row r="27" spans="1:69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</row>
    <row r="28" spans="1:69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</row>
    <row r="29" spans="1:69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</row>
    <row r="30" spans="1:69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</row>
    <row r="31" spans="1:69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spans="1:69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</row>
    <row r="33" spans="1:69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</row>
    <row r="34" spans="1:69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</row>
    <row r="35" spans="1:69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</row>
    <row r="36" spans="1:69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1:69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</row>
    <row r="38" spans="1:69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</row>
    <row r="39" spans="1:69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31"/>
      <c r="AS39" s="31"/>
      <c r="AT39" s="32"/>
      <c r="AU39" s="32"/>
      <c r="AV39" s="32"/>
      <c r="AW39" s="32"/>
      <c r="AX39" s="33"/>
      <c r="AY39" s="33"/>
      <c r="AZ39" s="32"/>
      <c r="BA39" s="32"/>
      <c r="BB39" s="32"/>
      <c r="BC39" s="32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</row>
    <row r="40" spans="1:69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3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35"/>
      <c r="AR40" s="31"/>
      <c r="AS40" s="31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</row>
    <row r="41" spans="1:69" ht="13.5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31"/>
      <c r="AS41" s="31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</row>
    <row r="42" spans="1:69" ht="12.75">
      <c r="A42" s="20"/>
      <c r="B42" s="3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34"/>
      <c r="AR42" s="31"/>
      <c r="AS42" s="31"/>
      <c r="AT42" s="160"/>
      <c r="AU42" s="32"/>
      <c r="AV42" s="32"/>
      <c r="AW42" s="32"/>
      <c r="AX42" s="32"/>
      <c r="AY42" s="32"/>
      <c r="AZ42" s="32"/>
      <c r="BA42" s="32"/>
      <c r="BB42" s="32"/>
      <c r="BC42" s="32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</row>
    <row r="43" spans="1:69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35"/>
      <c r="AR43" s="31"/>
      <c r="AS43" s="31"/>
      <c r="AT43" s="161"/>
      <c r="AU43" s="32"/>
      <c r="AV43" s="32"/>
      <c r="AW43" s="32"/>
      <c r="AX43" s="32"/>
      <c r="AY43" s="32"/>
      <c r="AZ43" s="32"/>
      <c r="BA43" s="32"/>
      <c r="BB43" s="32"/>
      <c r="BC43" s="32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</row>
    <row r="44" spans="1:69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36"/>
      <c r="AR44" s="31"/>
      <c r="AS44" s="31"/>
      <c r="AT44" s="161"/>
      <c r="AU44" s="32"/>
      <c r="AV44" s="32"/>
      <c r="AW44" s="32"/>
      <c r="AX44" s="47"/>
      <c r="AY44" s="32"/>
      <c r="AZ44" s="32"/>
      <c r="BA44" s="32"/>
      <c r="BB44" s="32"/>
      <c r="BC44" s="32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</row>
    <row r="45" spans="1:69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34"/>
      <c r="AR45" s="31"/>
      <c r="AS45" s="31"/>
      <c r="AT45" s="161"/>
      <c r="AU45" s="32"/>
      <c r="AV45" s="32"/>
      <c r="AW45" s="32"/>
      <c r="AX45" s="32"/>
      <c r="AY45" s="32"/>
      <c r="AZ45" s="32"/>
      <c r="BA45" s="32"/>
      <c r="BB45" s="32"/>
      <c r="BC45" s="32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</row>
    <row r="46" spans="1:69" ht="13.5" thickBo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31"/>
      <c r="AS46" s="31"/>
      <c r="AT46" s="171"/>
      <c r="AU46" s="32"/>
      <c r="AV46" s="32"/>
      <c r="AW46" s="32"/>
      <c r="AX46" s="32"/>
      <c r="AY46" s="32"/>
      <c r="AZ46" s="32"/>
      <c r="BA46" s="32"/>
      <c r="BB46" s="32"/>
      <c r="BC46" s="32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</row>
    <row r="47" spans="1:69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31"/>
      <c r="AS47" s="31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</row>
    <row r="48" spans="1:69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31"/>
      <c r="AS48" s="31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1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</row>
    <row r="49" spans="1:69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31"/>
      <c r="AS49" s="31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1"/>
      <c r="BE49" s="37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</row>
    <row r="50" spans="1:6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31"/>
      <c r="AS50" s="31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1"/>
      <c r="BE50" s="37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</row>
    <row r="51" spans="1:6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31"/>
      <c r="AS51" s="31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1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</row>
    <row r="52" spans="1:69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31"/>
      <c r="AS52" s="31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1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</row>
    <row r="53" spans="1:69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31"/>
      <c r="AS53" s="31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1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</row>
    <row r="54" spans="1:69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31"/>
      <c r="AS54" s="31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</row>
    <row r="55" spans="1:69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31"/>
      <c r="AS55" s="31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</row>
    <row r="56" spans="1:6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31"/>
      <c r="AS56" s="31"/>
      <c r="BD56" s="31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</row>
    <row r="57" spans="1:6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31"/>
      <c r="AS57" s="31"/>
      <c r="BD57" s="31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</row>
    <row r="58" spans="1:6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31"/>
      <c r="AS58" s="31"/>
      <c r="BD58" s="31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</row>
    <row r="59" spans="1:69" ht="13.5" thickBot="1">
      <c r="A59" s="31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2"/>
      <c r="AR59" s="31"/>
      <c r="AS59" s="31"/>
      <c r="BD59" s="31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</row>
    <row r="60" spans="1:69" ht="12.75">
      <c r="A60" s="31"/>
      <c r="B60" s="43"/>
      <c r="C60" s="44"/>
      <c r="D60" s="45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44"/>
      <c r="AQ60" s="46"/>
      <c r="AR60" s="31"/>
      <c r="AS60" s="31"/>
      <c r="BD60" s="31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</row>
    <row r="61" spans="1:69" ht="12.75">
      <c r="A61" s="31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6"/>
      <c r="AR61" s="31"/>
      <c r="AS61" s="31"/>
      <c r="BD61" s="31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</row>
    <row r="62" spans="1:69" ht="12.75">
      <c r="A62" s="31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6"/>
      <c r="AR62" s="31"/>
      <c r="AS62" s="31"/>
      <c r="BD62" s="31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</row>
    <row r="63" spans="1:69" ht="12.75">
      <c r="A63" s="31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6"/>
      <c r="AR63" s="31"/>
      <c r="AS63" s="31"/>
      <c r="BD63" s="31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</row>
    <row r="64" spans="1:69" ht="12.75">
      <c r="A64" s="31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6"/>
      <c r="AR64" s="31"/>
      <c r="AS64" s="31"/>
      <c r="BD64" s="31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</row>
    <row r="65" spans="1:69" ht="12.75">
      <c r="A65" s="31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6"/>
      <c r="AR65" s="31"/>
      <c r="AS65" s="31"/>
      <c r="BD65" s="31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</row>
    <row r="66" spans="1:69" ht="12.75">
      <c r="A66" s="31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7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6"/>
      <c r="AR66" s="31"/>
      <c r="AS66" s="31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1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</row>
    <row r="67" spans="1:69" ht="12.75">
      <c r="A67" s="31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6"/>
      <c r="AR67" s="31"/>
      <c r="AS67" s="31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1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</row>
    <row r="68" spans="1:69" ht="12.75">
      <c r="A68" s="31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6"/>
      <c r="AR68" s="31"/>
      <c r="AS68" s="31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1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</row>
    <row r="69" spans="1:69" ht="12.75">
      <c r="A69" s="31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6"/>
      <c r="AR69" s="31"/>
      <c r="AS69" s="31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1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</row>
    <row r="70" spans="1:69" ht="12.75">
      <c r="A70" s="31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6"/>
      <c r="AR70" s="31"/>
      <c r="AS70" s="31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1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</row>
    <row r="71" spans="1:69" ht="12.75">
      <c r="A71" s="31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6"/>
      <c r="AR71" s="31"/>
      <c r="AS71" s="31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1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</row>
    <row r="72" spans="1:69" ht="12.75">
      <c r="A72" s="31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6"/>
      <c r="AR72" s="31"/>
      <c r="AS72" s="31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1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</row>
    <row r="73" spans="1:69" ht="12.75">
      <c r="A73" s="31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6"/>
      <c r="AR73" s="31"/>
      <c r="AS73" s="31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1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</row>
    <row r="74" spans="1:69" ht="12.75">
      <c r="A74" s="31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1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</row>
    <row r="75" spans="1:69" ht="12.75">
      <c r="A75" s="31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8"/>
      <c r="AQ75" s="48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1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</row>
    <row r="76" spans="1:69" ht="12.75">
      <c r="A76" s="31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49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</row>
    <row r="77" spans="1:69" ht="12.75">
      <c r="A77" s="31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7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1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</row>
    <row r="78" spans="1:69" ht="12.75">
      <c r="A78" s="31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1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</row>
    <row r="79" spans="1:69" ht="12.75">
      <c r="A79" s="31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1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</row>
    <row r="80" spans="1:69" ht="12.75">
      <c r="A80" s="31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1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</row>
    <row r="81" spans="1:69" ht="12.75">
      <c r="A81" s="31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1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</row>
    <row r="82" spans="1:69" ht="12.75">
      <c r="A82" s="31"/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</row>
    <row r="83" spans="1:69" ht="12.75">
      <c r="A83" s="31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5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</row>
    <row r="84" spans="1:69" ht="12.75">
      <c r="A84" s="31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50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</row>
    <row r="85" spans="1:69" ht="12.75">
      <c r="A85" s="31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50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</row>
    <row r="86" spans="1:69" ht="12.75">
      <c r="A86" s="31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50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</row>
    <row r="87" spans="1:69" ht="12.75">
      <c r="A87" s="31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50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</row>
    <row r="88" spans="1:69" ht="12.75">
      <c r="A88" s="31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31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</row>
    <row r="89" spans="1:69" ht="12.75">
      <c r="A89" s="31"/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6"/>
      <c r="AR89" s="31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</row>
    <row r="90" spans="1:69" ht="12.75">
      <c r="A90" s="31"/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6"/>
      <c r="AR90" s="31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</row>
    <row r="91" spans="1:69" ht="12.75">
      <c r="A91" s="31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6"/>
      <c r="AR91" s="31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</row>
    <row r="92" spans="1:69" ht="13.5" thickBot="1">
      <c r="A92" s="31"/>
      <c r="B92" s="52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53"/>
      <c r="AR92" s="31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</row>
    <row r="93" spans="1:69" ht="12.75">
      <c r="A93" s="31"/>
      <c r="B93" s="43"/>
      <c r="C93" s="44"/>
      <c r="D93" s="44"/>
      <c r="E93" s="44"/>
      <c r="F93" s="44"/>
      <c r="G93" s="44"/>
      <c r="H93" s="44"/>
      <c r="I93" s="164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6"/>
      <c r="AH93" s="44"/>
      <c r="AI93" s="44"/>
      <c r="AJ93" s="44"/>
      <c r="AK93" s="44"/>
      <c r="AL93" s="44"/>
      <c r="AM93" s="44"/>
      <c r="AN93" s="44"/>
      <c r="AO93" s="44"/>
      <c r="AP93" s="44"/>
      <c r="AQ93" s="55"/>
      <c r="AR93" s="31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</row>
    <row r="94" spans="1:69" ht="12.75">
      <c r="A94" s="31"/>
      <c r="B94" s="43"/>
      <c r="C94" s="44"/>
      <c r="D94" s="44"/>
      <c r="E94" s="44"/>
      <c r="F94" s="44"/>
      <c r="G94" s="44"/>
      <c r="H94" s="44"/>
      <c r="I94" s="167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4"/>
      <c r="AH94" s="44"/>
      <c r="AI94" s="44"/>
      <c r="AJ94" s="44"/>
      <c r="AK94" s="44"/>
      <c r="AL94" s="44"/>
      <c r="AM94" s="44"/>
      <c r="AN94" s="44"/>
      <c r="AO94" s="44"/>
      <c r="AP94" s="44"/>
      <c r="AQ94" s="46"/>
      <c r="AR94" s="31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</row>
    <row r="95" spans="1:69" ht="12.75">
      <c r="A95" s="31"/>
      <c r="B95" s="43"/>
      <c r="C95" s="44"/>
      <c r="D95" s="44"/>
      <c r="E95" s="44"/>
      <c r="F95" s="44"/>
      <c r="G95" s="44"/>
      <c r="H95" s="44"/>
      <c r="I95" s="167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4"/>
      <c r="AH95" s="44"/>
      <c r="AI95" s="44"/>
      <c r="AJ95" s="44"/>
      <c r="AK95" s="44"/>
      <c r="AL95" s="44"/>
      <c r="AM95" s="44"/>
      <c r="AN95" s="44"/>
      <c r="AO95" s="44"/>
      <c r="AP95" s="44"/>
      <c r="AQ95" s="46"/>
      <c r="AR95" s="31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</row>
    <row r="96" spans="1:69" ht="12.75">
      <c r="A96" s="31"/>
      <c r="B96" s="43"/>
      <c r="C96" s="44"/>
      <c r="D96" s="44"/>
      <c r="E96" s="44"/>
      <c r="F96" s="44"/>
      <c r="G96" s="44"/>
      <c r="H96" s="44"/>
      <c r="I96" s="167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4"/>
      <c r="AH96" s="44"/>
      <c r="AI96" s="44"/>
      <c r="AJ96" s="44"/>
      <c r="AK96" s="44"/>
      <c r="AL96" s="44"/>
      <c r="AM96" s="44"/>
      <c r="AN96" s="44"/>
      <c r="AO96" s="44"/>
      <c r="AP96" s="44"/>
      <c r="AQ96" s="46"/>
      <c r="AR96" s="31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</row>
    <row r="97" spans="1:69" ht="13.5" thickBot="1">
      <c r="A97" s="31"/>
      <c r="B97" s="56"/>
      <c r="C97" s="57"/>
      <c r="D97" s="57"/>
      <c r="E97" s="58"/>
      <c r="F97" s="57"/>
      <c r="G97" s="57"/>
      <c r="H97" s="57"/>
      <c r="I97" s="168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70"/>
      <c r="AH97" s="57"/>
      <c r="AI97" s="57"/>
      <c r="AJ97" s="57"/>
      <c r="AK97" s="57"/>
      <c r="AL97" s="57"/>
      <c r="AM97" s="57"/>
      <c r="AN97" s="57"/>
      <c r="AO97" s="58"/>
      <c r="AP97" s="57"/>
      <c r="AQ97" s="60"/>
      <c r="AR97" s="31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</row>
    <row r="98" spans="1:69" ht="13.5" thickBot="1">
      <c r="A98" s="31"/>
      <c r="B98" s="61"/>
      <c r="C98" s="62"/>
      <c r="D98" s="62"/>
      <c r="E98" s="62"/>
      <c r="F98" s="62"/>
      <c r="G98" s="62"/>
      <c r="H98" s="63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</row>
    <row r="99" spans="1:69" ht="12.75">
      <c r="A99" s="31"/>
      <c r="I99" s="31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</row>
    <row r="100" spans="1:69" ht="12.75">
      <c r="A100" s="31"/>
      <c r="I100" s="31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</row>
    <row r="101" spans="1:69" ht="12.75">
      <c r="A101" s="31"/>
      <c r="I101" s="31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</row>
    <row r="102" spans="1:69" ht="12.75">
      <c r="A102" s="31"/>
      <c r="I102" s="31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</row>
    <row r="103" spans="1:69" ht="12.75">
      <c r="A103" s="31"/>
      <c r="B103" s="31"/>
      <c r="C103" s="31"/>
      <c r="D103" s="31"/>
      <c r="E103" s="31"/>
      <c r="F103" s="31"/>
      <c r="G103" s="31"/>
      <c r="H103" s="31"/>
      <c r="I103" s="31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</row>
    <row r="104" spans="45:69" ht="12.75"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</row>
    <row r="105" spans="45:69" ht="12.75"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</row>
    <row r="106" spans="45:69" ht="12.75"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</row>
    <row r="107" spans="45:69" ht="12.75"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</row>
    <row r="108" spans="45:69" ht="12.75"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</row>
    <row r="109" spans="45:69" ht="12.75"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</row>
    <row r="110" spans="58:69" ht="12.75"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</row>
    <row r="111" spans="58:69" ht="12.75"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</row>
    <row r="112" spans="58:69" ht="12.75"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</row>
    <row r="113" spans="58:69" ht="12.75"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</row>
    <row r="114" spans="58:69" ht="12.75"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96"/>
  <sheetViews>
    <sheetView zoomScale="50" zoomScaleNormal="50" workbookViewId="0" topLeftCell="A1">
      <selection activeCell="BT90" sqref="BT90"/>
    </sheetView>
  </sheetViews>
  <sheetFormatPr defaultColWidth="9.140625" defaultRowHeight="12.75"/>
  <cols>
    <col min="1" max="16384" width="2.7109375" style="0" customWidth="1"/>
  </cols>
  <sheetData>
    <row r="1" spans="9:58" ht="12.75">
      <c r="I1" s="64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AF1" s="64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6"/>
      <c r="BF1" s="100"/>
    </row>
    <row r="2" spans="1:65" ht="13.5" thickBot="1">
      <c r="A2" s="31"/>
      <c r="B2" s="31"/>
      <c r="C2" s="31"/>
      <c r="D2" s="31"/>
      <c r="E2" s="31"/>
      <c r="F2" s="31"/>
      <c r="G2" s="31"/>
      <c r="H2" s="31"/>
      <c r="I2" s="67"/>
      <c r="J2" s="59"/>
      <c r="K2" s="59"/>
      <c r="L2" s="59"/>
      <c r="M2" s="59"/>
      <c r="N2" s="59"/>
      <c r="O2" s="59"/>
      <c r="P2" s="59"/>
      <c r="Q2" s="59"/>
      <c r="R2" s="59"/>
      <c r="S2" s="59"/>
      <c r="T2" s="68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67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68"/>
      <c r="AR2" s="31"/>
      <c r="AS2" s="31"/>
      <c r="AT2" s="31"/>
      <c r="AU2" s="31"/>
      <c r="AV2" s="31"/>
      <c r="AW2" s="31"/>
      <c r="AX2" s="31"/>
      <c r="AY2" s="31"/>
      <c r="AZ2" s="31"/>
      <c r="BA2" s="14"/>
      <c r="BB2" s="14"/>
      <c r="BD2" s="14"/>
      <c r="BE2" s="14"/>
      <c r="BF2" s="14"/>
      <c r="BG2" s="14"/>
      <c r="BH2" s="14"/>
      <c r="BI2" s="14"/>
      <c r="BJ2" s="14"/>
      <c r="BK2" s="31"/>
      <c r="BL2" s="31"/>
      <c r="BM2" s="31"/>
    </row>
    <row r="3" spans="1:65" ht="13.5" thickBot="1">
      <c r="A3" s="31"/>
      <c r="B3" s="69"/>
      <c r="C3" s="70"/>
      <c r="D3" s="70"/>
      <c r="E3" s="70"/>
      <c r="F3" s="70"/>
      <c r="G3" s="70"/>
      <c r="H3" s="70"/>
      <c r="I3" s="71"/>
      <c r="J3" s="157"/>
      <c r="K3" s="158"/>
      <c r="L3" s="158"/>
      <c r="M3" s="158"/>
      <c r="N3" s="158"/>
      <c r="O3" s="158"/>
      <c r="P3" s="158"/>
      <c r="Q3" s="158"/>
      <c r="R3" s="158"/>
      <c r="S3" s="159"/>
      <c r="T3" s="71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/>
      <c r="AG3" s="157"/>
      <c r="AH3" s="158"/>
      <c r="AI3" s="158"/>
      <c r="AJ3" s="158"/>
      <c r="AK3" s="158"/>
      <c r="AL3" s="158"/>
      <c r="AM3" s="158"/>
      <c r="AN3" s="158"/>
      <c r="AO3" s="158"/>
      <c r="AP3" s="159"/>
      <c r="AQ3" s="71"/>
      <c r="AR3" s="70"/>
      <c r="AS3" s="70"/>
      <c r="AT3" s="70"/>
      <c r="AU3" s="70"/>
      <c r="AV3" s="70"/>
      <c r="AW3" s="70"/>
      <c r="AX3" s="70"/>
      <c r="AY3" s="72"/>
      <c r="AZ3" s="31"/>
      <c r="BA3" s="33"/>
      <c r="BB3" s="32"/>
      <c r="BC3" s="32"/>
      <c r="BD3" s="32"/>
      <c r="BE3" s="32"/>
      <c r="BF3" s="32"/>
      <c r="BG3" s="32"/>
      <c r="BH3" s="32"/>
      <c r="BI3" s="32"/>
      <c r="BJ3" s="32"/>
      <c r="BK3" s="33"/>
      <c r="BL3" s="33"/>
      <c r="BM3" s="31"/>
    </row>
    <row r="4" spans="1:65" ht="12.75">
      <c r="A4" s="31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6"/>
      <c r="AZ4" s="31"/>
      <c r="BA4" s="33"/>
      <c r="BB4" s="32"/>
      <c r="BC4" s="44"/>
      <c r="BD4" s="32"/>
      <c r="BE4" s="32"/>
      <c r="BF4" s="32"/>
      <c r="BG4" s="32"/>
      <c r="BH4" s="32"/>
      <c r="BI4" s="32"/>
      <c r="BJ4" s="32"/>
      <c r="BK4" s="32"/>
      <c r="BL4" s="32"/>
      <c r="BM4" s="31"/>
    </row>
    <row r="5" spans="1:65" ht="12.75">
      <c r="A5" s="31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6"/>
      <c r="AZ5" s="31"/>
      <c r="BA5" s="33"/>
      <c r="BB5" s="32"/>
      <c r="BC5" s="44"/>
      <c r="BD5" s="32"/>
      <c r="BE5" s="32"/>
      <c r="BF5" s="32"/>
      <c r="BG5" s="32"/>
      <c r="BH5" s="32"/>
      <c r="BI5" s="32"/>
      <c r="BJ5" s="32"/>
      <c r="BK5" s="32"/>
      <c r="BL5" s="32"/>
      <c r="BM5" s="31"/>
    </row>
    <row r="6" spans="1:65" ht="12.75">
      <c r="A6" s="31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6"/>
      <c r="AZ6" s="31"/>
      <c r="BA6" s="33"/>
      <c r="BB6" s="32"/>
      <c r="BC6" s="44"/>
      <c r="BD6" s="32"/>
      <c r="BE6" s="32"/>
      <c r="BF6" s="32"/>
      <c r="BG6" s="32"/>
      <c r="BH6" s="32"/>
      <c r="BI6" s="32"/>
      <c r="BJ6" s="32"/>
      <c r="BK6" s="32"/>
      <c r="BL6" s="32"/>
      <c r="BM6" s="31"/>
    </row>
    <row r="7" spans="1:65" ht="12.75">
      <c r="A7" s="31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6"/>
      <c r="AZ7" s="31"/>
      <c r="BA7" s="32"/>
      <c r="BB7" s="32"/>
      <c r="BC7" s="44"/>
      <c r="BD7" s="32"/>
      <c r="BE7" s="32"/>
      <c r="BF7" s="32"/>
      <c r="BG7" s="32"/>
      <c r="BH7" s="32"/>
      <c r="BI7" s="32"/>
      <c r="BJ7" s="32"/>
      <c r="BK7" s="33"/>
      <c r="BL7" s="33"/>
      <c r="BM7" s="31"/>
    </row>
    <row r="8" spans="1:65" ht="13.5" thickBot="1">
      <c r="A8" s="31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6"/>
      <c r="AZ8" s="31"/>
      <c r="BA8" s="32"/>
      <c r="BB8" s="32"/>
      <c r="BC8" s="44"/>
      <c r="BD8" s="32"/>
      <c r="BE8" s="32"/>
      <c r="BF8" s="32"/>
      <c r="BG8" s="32"/>
      <c r="BH8" s="32"/>
      <c r="BI8" s="32"/>
      <c r="BJ8" s="32"/>
      <c r="BK8" s="32"/>
      <c r="BL8" s="31"/>
      <c r="BM8" s="31"/>
    </row>
    <row r="9" spans="1:64" ht="12.75">
      <c r="A9" s="31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BA9" s="32"/>
      <c r="BB9" s="32"/>
      <c r="BC9" s="44"/>
      <c r="BD9" s="32"/>
      <c r="BE9" s="32"/>
      <c r="BF9" s="32"/>
      <c r="BG9" s="32"/>
      <c r="BH9" s="32"/>
      <c r="BI9" s="32"/>
      <c r="BJ9" s="32"/>
      <c r="BK9" s="160"/>
      <c r="BL9" s="31"/>
    </row>
    <row r="10" spans="1:64" ht="12.75">
      <c r="A10" s="31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BA10" s="32"/>
      <c r="BB10" s="32"/>
      <c r="BC10" s="44"/>
      <c r="BD10" s="32"/>
      <c r="BE10" s="32"/>
      <c r="BF10" s="32"/>
      <c r="BG10" s="32"/>
      <c r="BH10" s="32"/>
      <c r="BI10" s="32"/>
      <c r="BJ10" s="32"/>
      <c r="BK10" s="161"/>
      <c r="BL10" s="31"/>
    </row>
    <row r="11" spans="1:64" ht="12.75">
      <c r="A11" s="31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BA11" s="32"/>
      <c r="BB11" s="32"/>
      <c r="BC11" s="44"/>
      <c r="BD11" s="32"/>
      <c r="BE11" s="32"/>
      <c r="BF11" s="32"/>
      <c r="BG11" s="32"/>
      <c r="BH11" s="32"/>
      <c r="BI11" s="32"/>
      <c r="BJ11" s="32"/>
      <c r="BK11" s="161"/>
      <c r="BL11" s="31"/>
    </row>
    <row r="12" spans="1:64" ht="12.75">
      <c r="A12" s="31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51"/>
      <c r="BA12" s="32"/>
      <c r="BB12" s="32"/>
      <c r="BC12" s="44"/>
      <c r="BD12" s="32"/>
      <c r="BE12" s="32"/>
      <c r="BF12" s="47"/>
      <c r="BH12" s="32"/>
      <c r="BI12" s="32"/>
      <c r="BJ12" s="32"/>
      <c r="BK12" s="161"/>
      <c r="BL12" s="31"/>
    </row>
    <row r="13" spans="1:64" ht="12.75">
      <c r="A13" s="31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51"/>
      <c r="BA13" s="32"/>
      <c r="BB13" s="32"/>
      <c r="BC13" s="44"/>
      <c r="BD13" s="32"/>
      <c r="BE13" s="32"/>
      <c r="BF13" s="32"/>
      <c r="BG13" s="32"/>
      <c r="BH13" s="32"/>
      <c r="BI13" s="32"/>
      <c r="BJ13" s="32"/>
      <c r="BK13" s="161"/>
      <c r="BL13" s="31"/>
    </row>
    <row r="14" spans="1:64" ht="13.5" thickBot="1">
      <c r="A14" s="31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51"/>
      <c r="BA14" s="32"/>
      <c r="BB14" s="32"/>
      <c r="BC14" s="44"/>
      <c r="BD14" s="32"/>
      <c r="BE14" s="32"/>
      <c r="BF14" s="32"/>
      <c r="BG14" s="32"/>
      <c r="BH14" s="32"/>
      <c r="BI14" s="32"/>
      <c r="BJ14" s="32"/>
      <c r="BK14" s="171"/>
      <c r="BL14" s="31"/>
    </row>
    <row r="15" spans="1:64" ht="12.75">
      <c r="A15" s="31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51"/>
      <c r="BA15" s="32"/>
      <c r="BB15" s="32"/>
      <c r="BC15" s="44"/>
      <c r="BD15" s="32"/>
      <c r="BE15" s="32"/>
      <c r="BF15" s="32"/>
      <c r="BG15" s="32"/>
      <c r="BH15" s="32"/>
      <c r="BI15" s="32"/>
      <c r="BJ15" s="32"/>
      <c r="BK15" s="32"/>
      <c r="BL15" s="31"/>
    </row>
    <row r="16" spans="1:64" ht="12.75">
      <c r="A16" s="31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51"/>
      <c r="BA16" s="32"/>
      <c r="BB16" s="32"/>
      <c r="BC16" s="44"/>
      <c r="BD16" s="32"/>
      <c r="BE16" s="32"/>
      <c r="BF16" s="32"/>
      <c r="BG16" s="32"/>
      <c r="BH16" s="32"/>
      <c r="BI16" s="32"/>
      <c r="BJ16" s="32"/>
      <c r="BK16" s="32"/>
      <c r="BL16" s="31"/>
    </row>
    <row r="17" spans="1:64" ht="12.75">
      <c r="A17" s="31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51"/>
      <c r="BA17" s="32"/>
      <c r="BB17" s="32"/>
      <c r="BC17" s="44"/>
      <c r="BD17" s="32"/>
      <c r="BE17" s="32"/>
      <c r="BF17" s="32"/>
      <c r="BG17" s="32"/>
      <c r="BH17" s="32"/>
      <c r="BI17" s="32"/>
      <c r="BJ17" s="32"/>
      <c r="BK17" s="32"/>
      <c r="BL17" s="31"/>
    </row>
    <row r="18" spans="1:64" ht="12.75">
      <c r="A18" s="31"/>
      <c r="B18" s="43"/>
      <c r="C18" s="44"/>
      <c r="D18" s="44"/>
      <c r="E18" s="44"/>
      <c r="F18" s="44"/>
      <c r="G18" s="44"/>
      <c r="H18" s="44"/>
      <c r="I18" s="44"/>
      <c r="J18" s="44"/>
      <c r="K18" s="47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51"/>
      <c r="BA18" s="32"/>
      <c r="BB18" s="32"/>
      <c r="BC18" s="44"/>
      <c r="BD18" s="32"/>
      <c r="BE18" s="32"/>
      <c r="BF18" s="32"/>
      <c r="BG18" s="32"/>
      <c r="BH18" s="32"/>
      <c r="BI18" s="32"/>
      <c r="BJ18" s="32"/>
      <c r="BK18" s="32"/>
      <c r="BL18" s="31"/>
    </row>
    <row r="19" spans="1:64" ht="12.75">
      <c r="A19" s="31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5"/>
      <c r="AY19" s="73"/>
      <c r="AZ19" s="31"/>
      <c r="BA19" s="32"/>
      <c r="BB19" s="32"/>
      <c r="BC19" s="45"/>
      <c r="BD19" s="32"/>
      <c r="BE19" s="32"/>
      <c r="BF19" s="32"/>
      <c r="BG19" s="32"/>
      <c r="BH19" s="32"/>
      <c r="BI19" s="32"/>
      <c r="BJ19" s="32"/>
      <c r="BK19" s="32"/>
      <c r="BL19" s="31"/>
    </row>
    <row r="20" spans="1:64" ht="12.75">
      <c r="A20" s="31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6"/>
      <c r="AZ20" s="31"/>
      <c r="BA20" s="32"/>
      <c r="BB20" s="32"/>
      <c r="BC20" s="44"/>
      <c r="BD20" s="32"/>
      <c r="BE20" s="32"/>
      <c r="BF20" s="32"/>
      <c r="BG20" s="32"/>
      <c r="BH20" s="32"/>
      <c r="BI20" s="32"/>
      <c r="BJ20" s="32"/>
      <c r="BK20" s="32"/>
      <c r="BL20" s="31"/>
    </row>
    <row r="21" spans="1:64" ht="12.75">
      <c r="A21" s="31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74"/>
      <c r="AX21" s="74"/>
      <c r="AY21" s="53"/>
      <c r="AZ21" s="31"/>
      <c r="BA21" s="32"/>
      <c r="BB21" s="32"/>
      <c r="BC21" s="74"/>
      <c r="BD21" s="32"/>
      <c r="BE21" s="32"/>
      <c r="BF21" s="32"/>
      <c r="BG21" s="32"/>
      <c r="BH21" s="32"/>
      <c r="BI21" s="32"/>
      <c r="BJ21" s="32"/>
      <c r="BK21" s="32"/>
      <c r="BL21" s="31"/>
    </row>
    <row r="22" spans="1:64" ht="12.75">
      <c r="A22" s="31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6"/>
      <c r="AZ22" s="31"/>
      <c r="BA22" s="32"/>
      <c r="BB22" s="32"/>
      <c r="BC22" s="44"/>
      <c r="BD22" s="32"/>
      <c r="BE22" s="32"/>
      <c r="BF22" s="32"/>
      <c r="BG22" s="32"/>
      <c r="BH22" s="32"/>
      <c r="BI22" s="32"/>
      <c r="BJ22" s="32"/>
      <c r="BK22" s="32"/>
      <c r="BL22" s="31"/>
    </row>
    <row r="23" spans="1:64" ht="12.75">
      <c r="A23" s="31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6"/>
      <c r="AZ23" s="31"/>
      <c r="BA23" s="32"/>
      <c r="BB23" s="32"/>
      <c r="BC23" s="44"/>
      <c r="BD23" s="32"/>
      <c r="BE23" s="32"/>
      <c r="BF23" s="32"/>
      <c r="BG23" s="32"/>
      <c r="BH23" s="32"/>
      <c r="BI23" s="32"/>
      <c r="BJ23" s="32"/>
      <c r="BK23" s="32"/>
      <c r="BL23" s="31"/>
    </row>
    <row r="24" spans="1:64" ht="12.75">
      <c r="A24" s="31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6"/>
      <c r="AZ24" s="31"/>
      <c r="BA24" s="32"/>
      <c r="BB24" s="32"/>
      <c r="BC24" s="44"/>
      <c r="BD24" s="32"/>
      <c r="BE24" s="32"/>
      <c r="BF24" s="32"/>
      <c r="BG24" s="32"/>
      <c r="BH24" s="32"/>
      <c r="BI24" s="32"/>
      <c r="BJ24" s="32"/>
      <c r="BK24" s="32"/>
      <c r="BL24" s="31"/>
    </row>
    <row r="25" spans="1:64" ht="12.75">
      <c r="A25" s="31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6"/>
      <c r="AZ25" s="31"/>
      <c r="BA25" s="32"/>
      <c r="BB25" s="32"/>
      <c r="BC25" s="44"/>
      <c r="BD25" s="32"/>
      <c r="BE25" s="32"/>
      <c r="BF25" s="32"/>
      <c r="BG25" s="32"/>
      <c r="BH25" s="32"/>
      <c r="BI25" s="32"/>
      <c r="BJ25" s="32"/>
      <c r="BK25" s="32"/>
      <c r="BL25" s="31"/>
    </row>
    <row r="26" spans="1:64" ht="12.75">
      <c r="A26" s="31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6"/>
      <c r="AZ26" s="31"/>
      <c r="BA26" s="32"/>
      <c r="BB26" s="32"/>
      <c r="BC26" s="44"/>
      <c r="BD26" s="32"/>
      <c r="BE26" s="32"/>
      <c r="BF26" s="32"/>
      <c r="BG26" s="32"/>
      <c r="BH26" s="32"/>
      <c r="BI26" s="32"/>
      <c r="BJ26" s="32"/>
      <c r="BK26" s="32"/>
      <c r="BL26" s="31"/>
    </row>
    <row r="27" spans="1:64" ht="12.75">
      <c r="A27" s="31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6"/>
      <c r="AZ27" s="31"/>
      <c r="BA27" s="32"/>
      <c r="BB27" s="32"/>
      <c r="BC27" s="44"/>
      <c r="BD27" s="32"/>
      <c r="BE27" s="32"/>
      <c r="BF27" s="32"/>
      <c r="BG27" s="32"/>
      <c r="BH27" s="32"/>
      <c r="BI27" s="32"/>
      <c r="BJ27" s="32"/>
      <c r="BK27" s="32"/>
      <c r="BL27" s="31"/>
    </row>
    <row r="28" spans="1:64" ht="12.75">
      <c r="A28" s="31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7"/>
      <c r="AS28" s="44"/>
      <c r="AT28" s="44"/>
      <c r="AU28" s="44"/>
      <c r="AV28" s="44"/>
      <c r="AW28" s="44"/>
      <c r="AX28" s="44"/>
      <c r="AY28" s="46"/>
      <c r="AZ28" s="31"/>
      <c r="BA28" s="32"/>
      <c r="BB28" s="32"/>
      <c r="BC28" s="44"/>
      <c r="BD28" s="32"/>
      <c r="BE28" s="32"/>
      <c r="BF28" s="32"/>
      <c r="BG28" s="32"/>
      <c r="BH28" s="32"/>
      <c r="BI28" s="32"/>
      <c r="BJ28" s="32"/>
      <c r="BK28" s="32"/>
      <c r="BL28" s="31"/>
    </row>
    <row r="29" spans="1:64" ht="12.75">
      <c r="A29" s="31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6"/>
      <c r="AZ29" s="31"/>
      <c r="BA29" s="32"/>
      <c r="BB29" s="32"/>
      <c r="BC29" s="44"/>
      <c r="BD29" s="32"/>
      <c r="BE29" s="32"/>
      <c r="BF29" s="32"/>
      <c r="BG29" s="32"/>
      <c r="BH29" s="32"/>
      <c r="BI29" s="32"/>
      <c r="BJ29" s="32"/>
      <c r="BK29" s="32"/>
      <c r="BL29" s="31"/>
    </row>
    <row r="30" spans="1:64" ht="12.75">
      <c r="A30" s="31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6"/>
      <c r="AZ30" s="31"/>
      <c r="BA30" s="32"/>
      <c r="BB30" s="32"/>
      <c r="BC30" s="44"/>
      <c r="BD30" s="32"/>
      <c r="BE30" s="32"/>
      <c r="BF30" s="32"/>
      <c r="BG30" s="32"/>
      <c r="BH30" s="32"/>
      <c r="BI30" s="32"/>
      <c r="BJ30" s="32"/>
      <c r="BK30" s="32"/>
      <c r="BL30" s="31"/>
    </row>
    <row r="31" spans="1:64" ht="12.75">
      <c r="A31" s="31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6"/>
      <c r="AZ31" s="31"/>
      <c r="BA31" s="32"/>
      <c r="BB31" s="32"/>
      <c r="BC31" s="44"/>
      <c r="BD31" s="32"/>
      <c r="BE31" s="32"/>
      <c r="BF31" s="32"/>
      <c r="BG31" s="32"/>
      <c r="BH31" s="32"/>
      <c r="BI31" s="32"/>
      <c r="BJ31" s="32"/>
      <c r="BK31" s="32"/>
      <c r="BL31" s="31"/>
    </row>
    <row r="32" spans="1:64" ht="12.75">
      <c r="A32" s="31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6"/>
      <c r="AZ32" s="31"/>
      <c r="BA32" s="32"/>
      <c r="BB32" s="32"/>
      <c r="BC32" s="44"/>
      <c r="BD32" s="32"/>
      <c r="BE32" s="32"/>
      <c r="BF32" s="32"/>
      <c r="BG32" s="32"/>
      <c r="BH32" s="32"/>
      <c r="BI32" s="32"/>
      <c r="BJ32" s="32"/>
      <c r="BK32" s="32"/>
      <c r="BL32" s="31"/>
    </row>
    <row r="33" spans="1:64" ht="12.75">
      <c r="A33" s="31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6"/>
      <c r="AZ33" s="31"/>
      <c r="BA33" s="32"/>
      <c r="BB33" s="32"/>
      <c r="BC33" s="44"/>
      <c r="BD33" s="32"/>
      <c r="BE33" s="32"/>
      <c r="BF33" s="32"/>
      <c r="BG33" s="32"/>
      <c r="BH33" s="32"/>
      <c r="BI33" s="32"/>
      <c r="BJ33" s="32"/>
      <c r="BK33" s="32"/>
      <c r="BL33" s="31"/>
    </row>
    <row r="34" spans="1:64" ht="12.75" customHeight="1">
      <c r="A34" s="31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6"/>
      <c r="AZ34" s="31"/>
      <c r="BA34" s="32"/>
      <c r="BB34" s="32"/>
      <c r="BC34" s="44"/>
      <c r="BD34" s="32"/>
      <c r="BE34" s="32"/>
      <c r="BF34" s="32"/>
      <c r="BG34" s="32"/>
      <c r="BH34" s="32"/>
      <c r="BI34" s="32"/>
      <c r="BJ34" s="32"/>
      <c r="BK34" s="32"/>
      <c r="BL34" s="31"/>
    </row>
    <row r="35" spans="1:64" ht="12.75">
      <c r="A35" s="31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75"/>
      <c r="AZ35" s="31"/>
      <c r="BA35" s="32"/>
      <c r="BB35" s="32"/>
      <c r="BC35" s="44"/>
      <c r="BD35" s="32"/>
      <c r="BE35" s="32"/>
      <c r="BF35" s="32"/>
      <c r="BG35" s="32"/>
      <c r="BH35" s="32"/>
      <c r="BI35" s="32"/>
      <c r="BJ35" s="32"/>
      <c r="BK35" s="32"/>
      <c r="BL35" s="31"/>
    </row>
    <row r="36" spans="1:64" ht="12.75">
      <c r="A36" s="31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6"/>
      <c r="AZ36" s="31"/>
      <c r="BA36" s="32"/>
      <c r="BB36" s="32"/>
      <c r="BC36" s="44"/>
      <c r="BD36" s="32"/>
      <c r="BE36" s="32"/>
      <c r="BF36" s="32"/>
      <c r="BG36" s="32"/>
      <c r="BH36" s="32"/>
      <c r="BI36" s="32"/>
      <c r="BJ36" s="32"/>
      <c r="BK36" s="32"/>
      <c r="BL36" s="31"/>
    </row>
    <row r="37" spans="1:64" ht="13.5" thickBot="1">
      <c r="A37" s="31"/>
      <c r="B37" s="56"/>
      <c r="C37" s="57"/>
      <c r="D37" s="57"/>
      <c r="E37" s="57"/>
      <c r="F37" s="57"/>
      <c r="G37" s="57"/>
      <c r="H37" s="57"/>
      <c r="I37" s="57"/>
      <c r="J37" s="57"/>
      <c r="K37" s="58"/>
      <c r="L37" s="58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60"/>
      <c r="AZ37" s="31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1"/>
    </row>
    <row r="38" spans="1:64" ht="12.75">
      <c r="A38" s="31"/>
      <c r="B38" s="76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77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1"/>
    </row>
    <row r="39" spans="1:64" ht="13.5" thickBot="1">
      <c r="A39" s="31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60"/>
      <c r="AP39" s="31"/>
      <c r="AQ39" s="32"/>
      <c r="AR39" s="32"/>
      <c r="AS39" s="32"/>
      <c r="AT39" s="32"/>
      <c r="AU39" s="32"/>
      <c r="AV39" s="33"/>
      <c r="AW39" s="33"/>
      <c r="AX39" s="32"/>
      <c r="AY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1"/>
    </row>
    <row r="40" spans="1:64" ht="12.75">
      <c r="A40" s="31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7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55"/>
      <c r="AP40" s="31"/>
      <c r="AQ40" s="32"/>
      <c r="AR40" s="32"/>
      <c r="AS40" s="32"/>
      <c r="AT40" s="32"/>
      <c r="AU40" s="32"/>
      <c r="AV40" s="32"/>
      <c r="AW40" s="32"/>
      <c r="AX40" s="32"/>
      <c r="AY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1"/>
    </row>
    <row r="41" spans="1:64" ht="12.75">
      <c r="A41" s="3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6"/>
      <c r="AP41" s="31"/>
      <c r="AQ41" s="32"/>
      <c r="AR41" s="32"/>
      <c r="AS41" s="32"/>
      <c r="AT41" s="32"/>
      <c r="AU41" s="32"/>
      <c r="AV41" s="32"/>
      <c r="AW41" s="32"/>
      <c r="AX41" s="32"/>
      <c r="AY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1"/>
    </row>
    <row r="42" spans="1:64" ht="12.75">
      <c r="A42" s="31"/>
      <c r="B42" s="5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53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1"/>
    </row>
    <row r="43" spans="1:64" ht="12.75">
      <c r="A43" s="31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55"/>
      <c r="AP43" s="31"/>
      <c r="AQ43" s="32"/>
      <c r="AR43" s="32"/>
      <c r="AS43" s="32"/>
      <c r="AT43" s="32"/>
      <c r="AU43" s="47"/>
      <c r="AW43" s="32"/>
      <c r="AX43" s="32"/>
      <c r="AY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1"/>
    </row>
    <row r="44" spans="1:64" ht="12.75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78"/>
      <c r="AP44" s="31"/>
      <c r="AQ44" s="32"/>
      <c r="AR44" s="32"/>
      <c r="AS44" s="32"/>
      <c r="AT44" s="32"/>
      <c r="AU44" s="32"/>
      <c r="AV44" s="32"/>
      <c r="AW44" s="32"/>
      <c r="AY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1"/>
    </row>
    <row r="45" spans="1:64" ht="12.75">
      <c r="A45" s="31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53"/>
      <c r="AP45" s="31"/>
      <c r="AQ45" s="32"/>
      <c r="AR45" s="32"/>
      <c r="AS45" s="32"/>
      <c r="AT45" s="32"/>
      <c r="AU45" s="32"/>
      <c r="AV45" s="32"/>
      <c r="AW45" s="32"/>
      <c r="AX45" s="32"/>
      <c r="AY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1"/>
    </row>
    <row r="46" spans="1:64" ht="12.75">
      <c r="A46" s="31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6"/>
      <c r="AP46" s="31"/>
      <c r="AQ46" s="32"/>
      <c r="AR46" s="32"/>
      <c r="AS46" s="32"/>
      <c r="AT46" s="32"/>
      <c r="AU46" s="32"/>
      <c r="AV46" s="32"/>
      <c r="AW46" s="32"/>
      <c r="AX46" s="32"/>
      <c r="AY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1"/>
    </row>
    <row r="47" spans="1:64" ht="12.75">
      <c r="A47" s="31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6"/>
      <c r="AP47" s="31"/>
      <c r="AQ47" s="32"/>
      <c r="AS47" s="32"/>
      <c r="AT47" s="32"/>
      <c r="AU47" s="32"/>
      <c r="AV47" s="32"/>
      <c r="AW47" s="32"/>
      <c r="AX47" s="32"/>
      <c r="AY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1"/>
    </row>
    <row r="48" spans="1:64" ht="12.75">
      <c r="A48" s="31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6"/>
      <c r="AP48" s="31"/>
      <c r="AQ48" s="32"/>
      <c r="AR48" s="32"/>
      <c r="AS48" s="32"/>
      <c r="AT48" s="32"/>
      <c r="AU48" s="32"/>
      <c r="AV48" s="32"/>
      <c r="AW48" s="32"/>
      <c r="AX48" s="32"/>
      <c r="AY48" s="32"/>
      <c r="AZ48" s="31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1"/>
    </row>
    <row r="49" spans="1:64" ht="12.75">
      <c r="A49" s="31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6"/>
      <c r="AP49" s="31"/>
      <c r="AQ49" s="32"/>
      <c r="AR49" s="32"/>
      <c r="AS49" s="32"/>
      <c r="AT49" s="32"/>
      <c r="AU49" s="32"/>
      <c r="AV49" s="32"/>
      <c r="AW49" s="32"/>
      <c r="AX49" s="32"/>
      <c r="AY49" s="32"/>
      <c r="AZ49" s="31"/>
      <c r="BA49" s="33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1"/>
    </row>
    <row r="50" spans="1:64" ht="12.75">
      <c r="A50" s="31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6"/>
      <c r="AP50" s="31"/>
      <c r="AQ50" s="79"/>
      <c r="AR50" s="38"/>
      <c r="AS50" s="38"/>
      <c r="AT50" s="38"/>
      <c r="AU50" s="38"/>
      <c r="AV50" s="38"/>
      <c r="AW50" s="38"/>
      <c r="AX50" s="38"/>
      <c r="AY50" s="80"/>
      <c r="AZ50" s="31"/>
      <c r="BA50" s="33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1"/>
    </row>
    <row r="51" spans="1:64" ht="12.75">
      <c r="A51" s="31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6"/>
      <c r="AP51" s="31"/>
      <c r="AQ51" s="81"/>
      <c r="AR51" s="39"/>
      <c r="AS51" s="39"/>
      <c r="AT51" s="39"/>
      <c r="AU51" s="39"/>
      <c r="AV51" s="39"/>
      <c r="AW51" s="39"/>
      <c r="AX51" s="39"/>
      <c r="AY51" s="82"/>
      <c r="AZ51" s="31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1"/>
    </row>
    <row r="52" spans="1:64" ht="12.75">
      <c r="A52" s="31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6"/>
      <c r="AP52" s="31"/>
      <c r="AQ52" s="79"/>
      <c r="AR52" s="38"/>
      <c r="AS52" s="38"/>
      <c r="AT52" s="38"/>
      <c r="AU52" s="38"/>
      <c r="AV52" s="38"/>
      <c r="AW52" s="38"/>
      <c r="AX52" s="38"/>
      <c r="AY52" s="80"/>
      <c r="AZ52" s="31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1"/>
    </row>
    <row r="53" spans="1:64" ht="12.75">
      <c r="A53" s="31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6"/>
      <c r="AP53" s="31"/>
      <c r="AQ53" s="81"/>
      <c r="AR53" s="39"/>
      <c r="AS53" s="39"/>
      <c r="AT53" s="39"/>
      <c r="AU53" s="39"/>
      <c r="AV53" s="39"/>
      <c r="AW53" s="39"/>
      <c r="AX53" s="39"/>
      <c r="AY53" s="82"/>
      <c r="AZ53" s="31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1"/>
    </row>
    <row r="54" spans="1:64" ht="12.75">
      <c r="A54" s="31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6"/>
      <c r="AP54" s="31"/>
      <c r="AQ54" s="79"/>
      <c r="AR54" s="38"/>
      <c r="AS54" s="38"/>
      <c r="AT54" s="38"/>
      <c r="AU54" s="38"/>
      <c r="AV54" s="38"/>
      <c r="AW54" s="38"/>
      <c r="AX54" s="38"/>
      <c r="AY54" s="80"/>
      <c r="AZ54" s="31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1"/>
    </row>
    <row r="55" spans="1:64" ht="12.75">
      <c r="A55" s="31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6"/>
      <c r="AP55" s="31"/>
      <c r="AQ55" s="81"/>
      <c r="AR55" s="39"/>
      <c r="AS55" s="39"/>
      <c r="AT55" s="39"/>
      <c r="AU55" s="39"/>
      <c r="AV55" s="39"/>
      <c r="AW55" s="39"/>
      <c r="AX55" s="39"/>
      <c r="AY55" s="82"/>
      <c r="AZ55" s="31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1"/>
    </row>
    <row r="56" spans="1:64" ht="12.75">
      <c r="A56" s="31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6"/>
      <c r="AP56" s="31"/>
      <c r="AZ56" s="31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1"/>
    </row>
    <row r="57" spans="1:64" ht="12.75">
      <c r="A57" s="31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83"/>
      <c r="AN57" s="83"/>
      <c r="AO57" s="84"/>
      <c r="AP57" s="31"/>
      <c r="AZ57" s="31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1"/>
    </row>
    <row r="58" spans="1:64" ht="12.75">
      <c r="A58" s="31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83"/>
      <c r="AL58" s="83"/>
      <c r="AM58" s="83"/>
      <c r="AN58" s="83"/>
      <c r="AO58" s="84"/>
      <c r="AP58" s="31"/>
      <c r="AZ58" s="31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1"/>
    </row>
    <row r="59" spans="1:64" ht="12.75">
      <c r="A59" s="31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83"/>
      <c r="AK59" s="83"/>
      <c r="AL59" s="83"/>
      <c r="AM59" s="83"/>
      <c r="AN59" s="83"/>
      <c r="AO59" s="84"/>
      <c r="AP59" s="31"/>
      <c r="AZ59" s="31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1"/>
    </row>
    <row r="60" spans="1:64" ht="12.75">
      <c r="A60" s="31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83"/>
      <c r="AJ60" s="83"/>
      <c r="AK60" s="83"/>
      <c r="AL60" s="83"/>
      <c r="AM60" s="83"/>
      <c r="AN60" s="83"/>
      <c r="AO60" s="84"/>
      <c r="AP60" s="31"/>
      <c r="AZ60" s="31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1"/>
    </row>
    <row r="61" spans="1:64" ht="12.75">
      <c r="A61" s="31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83"/>
      <c r="AJ61" s="83"/>
      <c r="AK61" s="83"/>
      <c r="AL61" s="83"/>
      <c r="AM61" s="83"/>
      <c r="AN61" s="83"/>
      <c r="AO61" s="84"/>
      <c r="AP61" s="31"/>
      <c r="AZ61" s="31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1"/>
    </row>
    <row r="62" spans="1:64" ht="12.75">
      <c r="A62" s="31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83"/>
      <c r="AJ62" s="83"/>
      <c r="AK62" s="83"/>
      <c r="AL62" s="83"/>
      <c r="AM62" s="83"/>
      <c r="AN62" s="83"/>
      <c r="AO62" s="84"/>
      <c r="AP62" s="31"/>
      <c r="AZ62" s="31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1"/>
    </row>
    <row r="63" spans="1:64" ht="12.75">
      <c r="A63" s="31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83"/>
      <c r="AJ63" s="83"/>
      <c r="AK63" s="83"/>
      <c r="AL63" s="83"/>
      <c r="AM63" s="83"/>
      <c r="AN63" s="83"/>
      <c r="AO63" s="84"/>
      <c r="AP63" s="31"/>
      <c r="AZ63" s="31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1"/>
    </row>
    <row r="64" spans="1:64" ht="12.75">
      <c r="A64" s="31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83"/>
      <c r="AJ64" s="83"/>
      <c r="AK64" s="83"/>
      <c r="AL64" s="83"/>
      <c r="AM64" s="83"/>
      <c r="AN64" s="83"/>
      <c r="AO64" s="84"/>
      <c r="AP64" s="31"/>
      <c r="AZ64" s="31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1"/>
    </row>
    <row r="65" spans="1:64" ht="12.75">
      <c r="A65" s="31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83"/>
      <c r="AJ65" s="83"/>
      <c r="AK65" s="83"/>
      <c r="AL65" s="83"/>
      <c r="AM65" s="83"/>
      <c r="AN65" s="83"/>
      <c r="AO65" s="84"/>
      <c r="AP65" s="31"/>
      <c r="AZ65" s="31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1"/>
    </row>
    <row r="66" spans="1:64" ht="12.75">
      <c r="A66" s="31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7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83"/>
      <c r="AJ66" s="83"/>
      <c r="AK66" s="83"/>
      <c r="AL66" s="83"/>
      <c r="AM66" s="83"/>
      <c r="AN66" s="83"/>
      <c r="AO66" s="84"/>
      <c r="AP66" s="31"/>
      <c r="AZ66" s="31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1"/>
    </row>
    <row r="67" spans="1:64" ht="12.75">
      <c r="A67" s="31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83"/>
      <c r="AK67" s="83"/>
      <c r="AL67" s="83"/>
      <c r="AM67" s="83"/>
      <c r="AN67" s="83"/>
      <c r="AO67" s="84"/>
      <c r="AP67" s="31"/>
      <c r="AZ67" s="31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1"/>
    </row>
    <row r="68" spans="1:64" ht="12.75">
      <c r="A68" s="31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83"/>
      <c r="AL68" s="83"/>
      <c r="AM68" s="83"/>
      <c r="AN68" s="83"/>
      <c r="AO68" s="84"/>
      <c r="AP68" s="31"/>
      <c r="AZ68" s="31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1"/>
    </row>
    <row r="69" spans="1:64" ht="12.75">
      <c r="A69" s="31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83"/>
      <c r="AM69" s="83"/>
      <c r="AN69" s="83"/>
      <c r="AO69" s="84"/>
      <c r="AP69" s="31"/>
      <c r="AZ69" s="31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1"/>
    </row>
    <row r="70" spans="1:64" ht="12.75">
      <c r="A70" s="31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83"/>
      <c r="AM70" s="83"/>
      <c r="AN70" s="83"/>
      <c r="AO70" s="84"/>
      <c r="AP70" s="31"/>
      <c r="AQ70" s="79"/>
      <c r="AR70" s="38"/>
      <c r="AS70" s="38"/>
      <c r="AT70" s="38"/>
      <c r="AU70" s="38"/>
      <c r="AV70" s="38"/>
      <c r="AW70" s="38"/>
      <c r="AX70" s="38"/>
      <c r="AY70" s="80"/>
      <c r="AZ70" s="31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1"/>
    </row>
    <row r="71" spans="1:64" ht="12.75">
      <c r="A71" s="31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83"/>
      <c r="AM71" s="83"/>
      <c r="AN71" s="83"/>
      <c r="AO71" s="84"/>
      <c r="AP71" s="31"/>
      <c r="AQ71" s="81"/>
      <c r="AR71" s="39"/>
      <c r="AS71" s="39"/>
      <c r="AT71" s="39"/>
      <c r="AU71" s="39"/>
      <c r="AV71" s="39"/>
      <c r="AW71" s="39"/>
      <c r="AX71" s="39"/>
      <c r="AY71" s="82"/>
      <c r="AZ71" s="31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1"/>
    </row>
    <row r="72" spans="1:64" ht="12.75">
      <c r="A72" s="31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83"/>
      <c r="AM72" s="83"/>
      <c r="AN72" s="83"/>
      <c r="AO72" s="84"/>
      <c r="AP72" s="31"/>
      <c r="AQ72" s="79"/>
      <c r="AR72" s="38"/>
      <c r="AS72" s="38"/>
      <c r="AT72" s="38"/>
      <c r="AU72" s="38"/>
      <c r="AV72" s="38"/>
      <c r="AW72" s="38"/>
      <c r="AX72" s="38"/>
      <c r="AY72" s="80"/>
      <c r="AZ72" s="31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1"/>
    </row>
    <row r="73" spans="1:64" ht="12.75">
      <c r="A73" s="31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83"/>
      <c r="AM73" s="83"/>
      <c r="AN73" s="83"/>
      <c r="AO73" s="84"/>
      <c r="AP73" s="31"/>
      <c r="AQ73" s="81"/>
      <c r="AR73" s="39"/>
      <c r="AS73" s="39"/>
      <c r="AT73" s="39"/>
      <c r="AU73" s="39"/>
      <c r="AV73" s="39"/>
      <c r="AW73" s="39"/>
      <c r="AX73" s="39"/>
      <c r="AY73" s="82"/>
      <c r="AZ73" s="31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1"/>
    </row>
    <row r="74" spans="1:64" ht="12.75">
      <c r="A74" s="31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83"/>
      <c r="AM74" s="83"/>
      <c r="AN74" s="83"/>
      <c r="AO74" s="84"/>
      <c r="AP74" s="31"/>
      <c r="AQ74" s="85"/>
      <c r="AR74" s="38"/>
      <c r="AS74" s="38"/>
      <c r="AT74" s="38"/>
      <c r="AU74" s="38"/>
      <c r="AV74" s="38"/>
      <c r="AW74" s="38"/>
      <c r="AX74" s="38"/>
      <c r="AY74" s="80"/>
      <c r="AZ74" s="31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1"/>
    </row>
    <row r="75" spans="1:64" ht="12.75">
      <c r="A75" s="31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83"/>
      <c r="AM75" s="83"/>
      <c r="AN75" s="86"/>
      <c r="AO75" s="87"/>
      <c r="AP75" s="31"/>
      <c r="AQ75" s="88"/>
      <c r="AR75" s="39"/>
      <c r="AS75" s="39"/>
      <c r="AT75" s="39"/>
      <c r="AU75" s="39"/>
      <c r="AV75" s="39"/>
      <c r="AW75" s="39"/>
      <c r="AX75" s="39"/>
      <c r="AY75" s="82"/>
      <c r="AZ75" s="31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1"/>
    </row>
    <row r="76" spans="1:64" ht="12.75">
      <c r="A76" s="31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83"/>
      <c r="AM76" s="83"/>
      <c r="AN76" s="83"/>
      <c r="AO76" s="84"/>
      <c r="AP76" s="31"/>
      <c r="AQ76" s="85"/>
      <c r="AR76" s="38"/>
      <c r="AS76" s="38"/>
      <c r="AT76" s="38"/>
      <c r="AU76" s="38"/>
      <c r="AV76" s="38"/>
      <c r="AW76" s="38"/>
      <c r="AX76" s="38"/>
      <c r="AY76" s="80"/>
      <c r="AZ76" s="31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1"/>
    </row>
    <row r="77" spans="1:64" ht="12.75">
      <c r="A77" s="31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6"/>
      <c r="AP77" s="31"/>
      <c r="AQ77" s="88"/>
      <c r="AR77" s="39"/>
      <c r="AS77" s="39"/>
      <c r="AT77" s="39"/>
      <c r="AU77" s="39"/>
      <c r="AV77" s="39"/>
      <c r="AW77" s="39"/>
      <c r="AX77" s="39"/>
      <c r="AY77" s="82"/>
      <c r="AZ77" s="31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1"/>
    </row>
    <row r="78" spans="1:64" ht="12.75">
      <c r="A78" s="31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1"/>
    </row>
    <row r="79" spans="1:64" ht="12.75">
      <c r="A79" s="31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1"/>
    </row>
    <row r="80" spans="1:64" ht="12.75">
      <c r="A80" s="31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47"/>
      <c r="BB80" s="32"/>
      <c r="BD80" s="32"/>
      <c r="BE80" s="32"/>
      <c r="BF80" s="32"/>
      <c r="BG80" s="32"/>
      <c r="BH80" s="32"/>
      <c r="BI80" s="32"/>
      <c r="BJ80" s="32"/>
      <c r="BK80" s="32"/>
      <c r="BL80" s="31"/>
    </row>
    <row r="81" spans="1:64" ht="12.75">
      <c r="A81" s="31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1"/>
    </row>
    <row r="82" spans="1:64" ht="12.75">
      <c r="A82" s="31"/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1"/>
    </row>
    <row r="83" spans="1:64" ht="12.75">
      <c r="A83" s="31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1"/>
    </row>
    <row r="84" spans="1:64" ht="12.75">
      <c r="A84" s="31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1"/>
    </row>
    <row r="85" spans="1:64" ht="12.75">
      <c r="A85" s="31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1"/>
    </row>
    <row r="86" spans="1:64" ht="12.75">
      <c r="A86" s="31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1"/>
    </row>
    <row r="87" spans="1:64" ht="13.5" thickBot="1">
      <c r="A87" s="31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1"/>
    </row>
    <row r="88" spans="1:64" ht="12.75">
      <c r="A88" s="31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160"/>
      <c r="BL88" s="31"/>
    </row>
    <row r="89" spans="1:64" ht="12.75">
      <c r="A89" s="31"/>
      <c r="B89" s="52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53"/>
      <c r="AP89" s="31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161"/>
      <c r="BL89" s="31"/>
    </row>
    <row r="90" spans="1:64" ht="13.5" thickBot="1">
      <c r="A90" s="31"/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55"/>
      <c r="AP90" s="31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161"/>
      <c r="BL90" s="31"/>
    </row>
    <row r="91" spans="1:64" ht="12.75">
      <c r="A91" s="31"/>
      <c r="B91" s="43"/>
      <c r="C91" s="44"/>
      <c r="D91" s="44"/>
      <c r="E91" s="44"/>
      <c r="F91" s="44"/>
      <c r="G91" s="44"/>
      <c r="H91" s="164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6"/>
      <c r="AI91" s="44"/>
      <c r="AJ91" s="44"/>
      <c r="AK91" s="44"/>
      <c r="AL91" s="44"/>
      <c r="AM91" s="44"/>
      <c r="AN91" s="44"/>
      <c r="AO91" s="46"/>
      <c r="AP91" s="31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161"/>
      <c r="BL91" s="31"/>
    </row>
    <row r="92" spans="1:64" ht="12.75">
      <c r="A92" s="31"/>
      <c r="B92" s="43"/>
      <c r="C92" s="44"/>
      <c r="D92" s="44"/>
      <c r="E92" s="44"/>
      <c r="F92" s="44"/>
      <c r="G92" s="44"/>
      <c r="H92" s="167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4"/>
      <c r="AI92" s="44"/>
      <c r="AJ92" s="44"/>
      <c r="AK92" s="44"/>
      <c r="AL92" s="44"/>
      <c r="AM92" s="44"/>
      <c r="AN92" s="44"/>
      <c r="AO92" s="46"/>
      <c r="AP92" s="31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161"/>
      <c r="BL92" s="31"/>
    </row>
    <row r="93" spans="1:64" ht="13.5" thickBot="1">
      <c r="A93" s="31"/>
      <c r="B93" s="43"/>
      <c r="C93" s="44"/>
      <c r="D93" s="44"/>
      <c r="E93" s="44"/>
      <c r="F93" s="44"/>
      <c r="G93" s="44"/>
      <c r="H93" s="167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4"/>
      <c r="AI93" s="44"/>
      <c r="AJ93" s="44"/>
      <c r="AK93" s="44"/>
      <c r="AL93" s="44"/>
      <c r="AM93" s="44"/>
      <c r="AN93" s="44"/>
      <c r="AO93" s="46"/>
      <c r="AP93" s="31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171"/>
      <c r="BL93" s="31"/>
    </row>
    <row r="94" spans="1:64" ht="13.5" thickBot="1">
      <c r="A94" s="31"/>
      <c r="B94" s="56"/>
      <c r="C94" s="57"/>
      <c r="D94" s="57"/>
      <c r="E94" s="57"/>
      <c r="F94" s="57"/>
      <c r="G94" s="57"/>
      <c r="H94" s="168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70"/>
      <c r="AI94" s="58"/>
      <c r="AJ94" s="58"/>
      <c r="AK94" s="57"/>
      <c r="AL94" s="57"/>
      <c r="AM94" s="57"/>
      <c r="AN94" s="57"/>
      <c r="AO94" s="60"/>
      <c r="AP94" s="31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L94" s="31"/>
    </row>
    <row r="95" spans="1:64" ht="13.5" thickBot="1">
      <c r="A95" s="31"/>
      <c r="B95" s="31"/>
      <c r="C95" s="31"/>
      <c r="D95" s="31"/>
      <c r="E95" s="31"/>
      <c r="F95" s="31"/>
      <c r="G95" s="31"/>
      <c r="H95" s="67"/>
      <c r="I95" s="59"/>
      <c r="J95" s="59"/>
      <c r="K95" s="68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67"/>
      <c r="AF95" s="59"/>
      <c r="AG95" s="59"/>
      <c r="AH95" s="68"/>
      <c r="AI95" s="31"/>
      <c r="AJ95" s="31"/>
      <c r="AK95" s="31"/>
      <c r="AL95" s="31"/>
      <c r="AM95" s="31"/>
      <c r="AN95" s="31"/>
      <c r="AO95" s="31"/>
      <c r="AP95" s="31"/>
      <c r="AZ95" s="31"/>
      <c r="BJ95" s="31"/>
      <c r="BK95" s="31"/>
      <c r="BL95" s="31"/>
    </row>
    <row r="96" ht="12.75">
      <c r="AZ96" s="3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117"/>
  <sheetViews>
    <sheetView zoomScale="49" zoomScaleNormal="49" workbookViewId="0" topLeftCell="A1">
      <selection activeCell="BB41" sqref="BB41"/>
    </sheetView>
  </sheetViews>
  <sheetFormatPr defaultColWidth="9.140625" defaultRowHeight="12.75"/>
  <cols>
    <col min="1" max="1" width="2.8515625" style="0" customWidth="1"/>
    <col min="2" max="16384" width="2.7109375" style="0" customWidth="1"/>
  </cols>
  <sheetData>
    <row r="1" spans="10:66" ht="12.75"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</row>
    <row r="2" spans="10:66" ht="12.75"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31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</row>
    <row r="3" spans="2:77" ht="12.75">
      <c r="B3" s="31"/>
      <c r="C3" s="31"/>
      <c r="D3" s="31"/>
      <c r="E3" s="31"/>
      <c r="F3" s="31"/>
      <c r="G3" s="31"/>
      <c r="H3" s="31"/>
      <c r="I3" s="31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31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3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</row>
    <row r="4" spans="2:77" ht="12.75">
      <c r="B4" s="31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1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31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31"/>
      <c r="AU4" s="43"/>
      <c r="AV4" s="44"/>
      <c r="AW4" s="44"/>
      <c r="AX4" s="44"/>
      <c r="AY4" s="44"/>
      <c r="AZ4" s="54"/>
      <c r="BA4" s="54"/>
      <c r="BB4" s="54"/>
      <c r="BC4" s="54"/>
      <c r="BD4" s="54"/>
      <c r="BE4" s="5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31"/>
    </row>
    <row r="5" spans="2:77" ht="12.75">
      <c r="B5" s="31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31"/>
      <c r="V5" s="44"/>
      <c r="W5" s="44"/>
      <c r="X5" s="44"/>
      <c r="Y5" s="44"/>
      <c r="Z5" s="44"/>
      <c r="AA5" s="44"/>
      <c r="AB5" s="44"/>
      <c r="AC5" s="44"/>
      <c r="AD5" s="44"/>
      <c r="AE5" s="44"/>
      <c r="AF5" s="54"/>
      <c r="AG5" s="31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31"/>
      <c r="AU5" s="43"/>
      <c r="AV5" s="44"/>
      <c r="AW5" s="44"/>
      <c r="AX5" s="44"/>
      <c r="AY5" s="44"/>
      <c r="AZ5" s="54"/>
      <c r="BA5" s="54"/>
      <c r="BB5" s="54"/>
      <c r="BC5" s="54"/>
      <c r="BD5" s="54"/>
      <c r="BE5" s="5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31"/>
    </row>
    <row r="6" spans="2:77" ht="12.75">
      <c r="B6" s="31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31"/>
      <c r="V6" s="44"/>
      <c r="W6" s="44"/>
      <c r="X6" s="44"/>
      <c r="Y6" s="44"/>
      <c r="Z6" s="44"/>
      <c r="AA6" s="44"/>
      <c r="AB6" s="44"/>
      <c r="AC6" s="44"/>
      <c r="AD6" s="44"/>
      <c r="AE6" s="54"/>
      <c r="AF6" s="54"/>
      <c r="AG6" s="31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31"/>
      <c r="AU6" s="43"/>
      <c r="AV6" s="44"/>
      <c r="AW6" s="44"/>
      <c r="AX6" s="44"/>
      <c r="AY6" s="44"/>
      <c r="AZ6" s="54"/>
      <c r="BA6" s="54"/>
      <c r="BB6" s="54"/>
      <c r="BC6" s="54"/>
      <c r="BD6" s="54"/>
      <c r="BE6" s="5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31"/>
    </row>
    <row r="7" spans="2:77" ht="12.75">
      <c r="B7" s="31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31"/>
      <c r="V7" s="44"/>
      <c r="W7" s="44"/>
      <c r="X7" s="44"/>
      <c r="Y7" s="44"/>
      <c r="Z7" s="44"/>
      <c r="AA7" s="44"/>
      <c r="AB7" s="44"/>
      <c r="AC7" s="44"/>
      <c r="AD7" s="44"/>
      <c r="AE7" s="54"/>
      <c r="AF7" s="54"/>
      <c r="AG7" s="31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31"/>
      <c r="AU7" s="43"/>
      <c r="AV7" s="44"/>
      <c r="AW7" s="44"/>
      <c r="AX7" s="44"/>
      <c r="AY7" s="44"/>
      <c r="AZ7" s="54"/>
      <c r="BA7" s="54"/>
      <c r="BB7" s="54"/>
      <c r="BC7" s="54"/>
      <c r="BD7" s="54"/>
      <c r="BE7" s="5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31"/>
    </row>
    <row r="8" spans="2:77" ht="13.5" thickBot="1">
      <c r="B8" s="31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31"/>
      <c r="V8" s="44"/>
      <c r="W8" s="44"/>
      <c r="X8" s="44"/>
      <c r="Y8" s="44"/>
      <c r="Z8" s="44"/>
      <c r="AA8" s="44"/>
      <c r="AB8" s="44"/>
      <c r="AC8" s="44"/>
      <c r="AD8" s="44"/>
      <c r="AE8" s="44"/>
      <c r="AF8" s="54"/>
      <c r="AG8" s="31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31"/>
      <c r="AU8" s="43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31"/>
    </row>
    <row r="9" spans="2:77" ht="13.5" thickBot="1">
      <c r="B9" s="89"/>
      <c r="C9" s="90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31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31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31"/>
      <c r="AU9" s="43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31"/>
    </row>
    <row r="10" spans="2:77" ht="12.75">
      <c r="B10" s="91"/>
      <c r="C10" s="160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31"/>
      <c r="V10" s="44"/>
      <c r="W10" s="44"/>
      <c r="X10" s="44"/>
      <c r="Y10" s="44"/>
      <c r="Z10" s="44"/>
      <c r="AA10" s="47"/>
      <c r="AB10" s="44"/>
      <c r="AC10" s="44"/>
      <c r="AD10" s="44"/>
      <c r="AE10" s="44"/>
      <c r="AF10" s="44"/>
      <c r="AG10" s="31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31"/>
      <c r="AU10" s="43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31"/>
    </row>
    <row r="11" spans="2:77" ht="12.75">
      <c r="B11" s="91"/>
      <c r="C11" s="16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31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31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31"/>
      <c r="AU11" s="43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31"/>
    </row>
    <row r="12" spans="2:77" ht="12.75">
      <c r="B12" s="91"/>
      <c r="C12" s="161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31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31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31"/>
      <c r="AU12" s="43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31"/>
    </row>
    <row r="13" spans="2:77" ht="12.75">
      <c r="B13" s="91"/>
      <c r="C13" s="161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31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31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31"/>
      <c r="AU13" s="43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31"/>
    </row>
    <row r="14" spans="2:77" ht="12.75">
      <c r="B14" s="91"/>
      <c r="C14" s="161"/>
      <c r="D14" s="44"/>
      <c r="E14" s="44"/>
      <c r="F14" s="44"/>
      <c r="G14" s="44"/>
      <c r="H14" s="44"/>
      <c r="I14" s="44"/>
      <c r="J14" s="44"/>
      <c r="K14" s="47"/>
      <c r="L14" s="47"/>
      <c r="M14" s="47"/>
      <c r="N14" s="44"/>
      <c r="O14" s="44"/>
      <c r="P14" s="44"/>
      <c r="Q14" s="44"/>
      <c r="R14" s="44"/>
      <c r="S14" s="44"/>
      <c r="T14" s="44"/>
      <c r="U14" s="31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31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31"/>
      <c r="AU14" s="43"/>
      <c r="AV14" s="44"/>
      <c r="AW14" s="44"/>
      <c r="AX14" s="44"/>
      <c r="AY14" s="44"/>
      <c r="AZ14" s="44"/>
      <c r="BA14" s="44"/>
      <c r="BB14" s="44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31"/>
    </row>
    <row r="15" spans="2:77" ht="12.75">
      <c r="B15" s="91"/>
      <c r="C15" s="16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31"/>
      <c r="V15" s="44"/>
      <c r="W15" s="44"/>
      <c r="X15" s="44"/>
      <c r="Y15" s="44"/>
      <c r="Z15" s="54"/>
      <c r="AA15" s="54"/>
      <c r="AB15" s="44"/>
      <c r="AC15" s="44"/>
      <c r="AD15" s="44"/>
      <c r="AE15" s="44"/>
      <c r="AF15" s="44"/>
      <c r="AG15" s="31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31"/>
      <c r="AU15" s="43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7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31"/>
    </row>
    <row r="16" spans="2:77" ht="12.75">
      <c r="B16" s="91"/>
      <c r="C16" s="161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31"/>
      <c r="V16" s="44"/>
      <c r="W16" s="44"/>
      <c r="X16" s="44"/>
      <c r="Y16" s="54"/>
      <c r="Z16" s="54"/>
      <c r="AA16" s="54"/>
      <c r="AB16" s="54"/>
      <c r="AC16" s="44"/>
      <c r="AD16" s="44"/>
      <c r="AE16" s="44"/>
      <c r="AF16" s="44"/>
      <c r="AG16" s="31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31"/>
      <c r="AU16" s="43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31"/>
    </row>
    <row r="17" spans="2:77" ht="12.75">
      <c r="B17" s="91"/>
      <c r="C17" s="16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31"/>
      <c r="V17" s="44"/>
      <c r="W17" s="44"/>
      <c r="X17" s="44"/>
      <c r="Y17" s="54"/>
      <c r="Z17" s="54"/>
      <c r="AA17" s="54"/>
      <c r="AB17" s="54"/>
      <c r="AC17" s="44"/>
      <c r="AD17" s="44"/>
      <c r="AE17" s="44"/>
      <c r="AF17" s="44"/>
      <c r="AG17" s="31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31"/>
      <c r="AU17" s="43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31"/>
    </row>
    <row r="18" spans="2:77" ht="12.75">
      <c r="B18" s="91"/>
      <c r="C18" s="161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31"/>
      <c r="V18" s="44"/>
      <c r="W18" s="44"/>
      <c r="X18" s="44"/>
      <c r="Y18" s="54"/>
      <c r="Z18" s="54"/>
      <c r="AA18" s="54"/>
      <c r="AB18" s="54"/>
      <c r="AC18" s="44"/>
      <c r="AD18" s="44"/>
      <c r="AE18" s="152"/>
      <c r="AF18" s="152"/>
      <c r="AG18" s="31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31"/>
      <c r="AU18" s="43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31"/>
    </row>
    <row r="19" spans="2:77" ht="12.75">
      <c r="B19" s="91"/>
      <c r="C19" s="16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31"/>
      <c r="V19" s="44"/>
      <c r="W19" s="44"/>
      <c r="X19" s="44"/>
      <c r="Y19" s="54"/>
      <c r="Z19" s="54"/>
      <c r="AA19" s="54"/>
      <c r="AB19" s="54"/>
      <c r="AC19" s="44"/>
      <c r="AD19" s="44"/>
      <c r="AE19" s="152"/>
      <c r="AF19" s="152"/>
      <c r="AG19" s="31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31"/>
      <c r="AU19" s="43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31"/>
    </row>
    <row r="20" spans="2:77" ht="12.75">
      <c r="B20" s="91"/>
      <c r="C20" s="161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31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31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31"/>
      <c r="AU20" s="90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31"/>
    </row>
    <row r="21" spans="2:77" ht="12.75">
      <c r="B21" s="91"/>
      <c r="C21" s="161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</row>
    <row r="22" spans="2:66" ht="12.75">
      <c r="B22" s="91"/>
      <c r="C22" s="162"/>
      <c r="D22" s="7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31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</row>
    <row r="23" spans="2:66" ht="13.5" thickBot="1">
      <c r="B23" s="91"/>
      <c r="C23" s="163"/>
      <c r="D23" s="7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31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2:66" ht="13.5" thickBot="1">
      <c r="B24" s="92"/>
      <c r="C24" s="90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31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</row>
    <row r="25" spans="1:66" ht="12.75">
      <c r="A25" s="47"/>
      <c r="B25" s="31"/>
      <c r="C25" s="9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31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1:66" ht="12.75">
      <c r="A26" s="47"/>
      <c r="B26" s="31"/>
      <c r="C26" s="94"/>
      <c r="D26" s="32"/>
      <c r="E26" s="93"/>
      <c r="F26" s="9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31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</row>
    <row r="27" spans="2:66" ht="12.75">
      <c r="B27" s="31"/>
      <c r="C27" s="94"/>
      <c r="D27" s="32"/>
      <c r="E27" s="93"/>
      <c r="F27" s="32"/>
      <c r="G27" s="32"/>
      <c r="H27" s="32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31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2:64" ht="12.75">
      <c r="B28" s="20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31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2:64" ht="12.75">
      <c r="B29" s="20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31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2:64" ht="12.75">
      <c r="B30" s="20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31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2:64" ht="12.75">
      <c r="B31" s="20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31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2:64" ht="12.75">
      <c r="B32" s="20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7"/>
      <c r="Z32" s="44"/>
      <c r="AA32" s="44"/>
      <c r="AB32" s="44"/>
      <c r="AC32" s="44"/>
      <c r="AD32" s="44"/>
      <c r="AE32" s="44"/>
      <c r="AF32" s="95"/>
      <c r="AG32" s="31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2:64" ht="12.75">
      <c r="B33" s="20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31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2:64" ht="12.75">
      <c r="B34" s="20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31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2:64" ht="12.75">
      <c r="B35" s="20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31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2:64" ht="12.75">
      <c r="B36" s="2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31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2:64" ht="12.75">
      <c r="B37" s="2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31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2:64" ht="12.75">
      <c r="B38" s="31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31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2:64" ht="12.75" customHeight="1">
      <c r="B39" s="31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31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2:64" ht="12.75">
      <c r="B40" s="31"/>
      <c r="C40" s="97"/>
      <c r="D40" s="98"/>
      <c r="E40" s="98"/>
      <c r="F40" s="98"/>
      <c r="G40" s="98"/>
      <c r="H40" s="98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31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2:64" ht="12.75">
      <c r="B41" s="31"/>
      <c r="C41" s="97"/>
      <c r="D41" s="98"/>
      <c r="E41" s="98"/>
      <c r="F41" s="98"/>
      <c r="G41" s="98"/>
      <c r="H41" s="98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31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2:64" ht="12.75">
      <c r="B42" s="31"/>
      <c r="C42" s="97"/>
      <c r="D42" s="98"/>
      <c r="E42" s="98"/>
      <c r="F42" s="98"/>
      <c r="G42" s="98"/>
      <c r="H42" s="98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31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2:64" ht="12.75">
      <c r="B43" s="31"/>
      <c r="C43" s="97"/>
      <c r="D43" s="98"/>
      <c r="E43" s="98"/>
      <c r="F43" s="98"/>
      <c r="G43" s="98"/>
      <c r="H43" s="98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31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2:64" ht="12.75">
      <c r="B44" s="31"/>
      <c r="C44" s="97"/>
      <c r="D44" s="98"/>
      <c r="E44" s="98"/>
      <c r="F44" s="98"/>
      <c r="G44" s="98"/>
      <c r="H44" s="98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98"/>
      <c r="AB44" s="98"/>
      <c r="AC44" s="98"/>
      <c r="AD44" s="98"/>
      <c r="AE44" s="98"/>
      <c r="AF44" s="98"/>
      <c r="AG44" s="31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37"/>
      <c r="AW44" s="37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2:64" ht="12.75">
      <c r="B45" s="31"/>
      <c r="C45" s="97"/>
      <c r="D45" s="98"/>
      <c r="E45" s="98"/>
      <c r="F45" s="98"/>
      <c r="G45" s="98"/>
      <c r="H45" s="98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98"/>
      <c r="AB45" s="98"/>
      <c r="AC45" s="98"/>
      <c r="AD45" s="98"/>
      <c r="AE45" s="98"/>
      <c r="AF45" s="98"/>
      <c r="AG45" s="31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35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2:64" ht="12.75">
      <c r="B46" s="31"/>
      <c r="C46" s="97"/>
      <c r="D46" s="98"/>
      <c r="E46" s="98"/>
      <c r="F46" s="98"/>
      <c r="G46" s="98"/>
      <c r="H46" s="98"/>
      <c r="I46" s="44"/>
      <c r="J46" s="44"/>
      <c r="K46" s="44"/>
      <c r="L46" s="44"/>
      <c r="M46" s="44"/>
      <c r="N46" s="44"/>
      <c r="O46" s="44"/>
      <c r="P46" s="44"/>
      <c r="Q46" s="44"/>
      <c r="R46" s="47"/>
      <c r="S46" s="44"/>
      <c r="T46" s="44"/>
      <c r="U46" s="44"/>
      <c r="V46" s="44"/>
      <c r="W46" s="44"/>
      <c r="X46" s="44"/>
      <c r="Y46" s="44"/>
      <c r="Z46" s="44"/>
      <c r="AA46" s="98"/>
      <c r="AB46" s="98"/>
      <c r="AC46" s="98"/>
      <c r="AD46" s="98"/>
      <c r="AE46" s="98"/>
      <c r="AF46" s="98"/>
      <c r="AG46" s="31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2:64" ht="12.75">
      <c r="B47" s="31"/>
      <c r="C47" s="97"/>
      <c r="D47" s="98"/>
      <c r="E47" s="98"/>
      <c r="F47" s="98"/>
      <c r="G47" s="98"/>
      <c r="H47" s="98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98"/>
      <c r="AB47" s="98"/>
      <c r="AC47" s="98"/>
      <c r="AD47" s="98"/>
      <c r="AE47" s="98"/>
      <c r="AF47" s="98"/>
      <c r="AG47" s="31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34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2:64" ht="12.75">
      <c r="B48" s="31"/>
      <c r="C48" s="97"/>
      <c r="D48" s="98"/>
      <c r="E48" s="98"/>
      <c r="F48" s="98"/>
      <c r="G48" s="98"/>
      <c r="H48" s="98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98"/>
      <c r="AB48" s="98"/>
      <c r="AC48" s="98"/>
      <c r="AD48" s="98"/>
      <c r="AE48" s="98"/>
      <c r="AF48" s="98"/>
      <c r="AG48" s="31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35"/>
      <c r="AS48" s="20"/>
      <c r="AT48" s="20"/>
      <c r="AU48" s="96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2:64" ht="12.75">
      <c r="B49" s="31"/>
      <c r="C49" s="97"/>
      <c r="D49" s="98"/>
      <c r="E49" s="98"/>
      <c r="F49" s="98"/>
      <c r="G49" s="98"/>
      <c r="H49" s="98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98"/>
      <c r="AB49" s="98"/>
      <c r="AC49" s="98"/>
      <c r="AD49" s="98"/>
      <c r="AE49" s="98"/>
      <c r="AF49" s="98"/>
      <c r="AG49" s="31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36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2:64" ht="12.75">
      <c r="B50" s="31"/>
      <c r="C50" s="97"/>
      <c r="D50" s="98"/>
      <c r="E50" s="98"/>
      <c r="F50" s="98"/>
      <c r="G50" s="98"/>
      <c r="H50" s="98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98"/>
      <c r="AB50" s="98"/>
      <c r="AC50" s="98"/>
      <c r="AD50" s="98"/>
      <c r="AE50" s="98"/>
      <c r="AF50" s="98"/>
      <c r="AG50" s="31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34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2:64" ht="12.75">
      <c r="B51" s="31"/>
      <c r="C51" s="97"/>
      <c r="D51" s="98"/>
      <c r="E51" s="98"/>
      <c r="F51" s="98"/>
      <c r="G51" s="98"/>
      <c r="H51" s="98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98"/>
      <c r="AB51" s="98"/>
      <c r="AC51" s="98"/>
      <c r="AD51" s="98"/>
      <c r="AE51" s="98"/>
      <c r="AF51" s="98"/>
      <c r="AG51" s="31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2:64" ht="12.75">
      <c r="B52" s="31"/>
      <c r="C52" s="97"/>
      <c r="D52" s="98"/>
      <c r="E52" s="98"/>
      <c r="F52" s="98"/>
      <c r="G52" s="98"/>
      <c r="H52" s="98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98"/>
      <c r="AB52" s="98"/>
      <c r="AC52" s="98"/>
      <c r="AD52" s="98"/>
      <c r="AE52" s="98"/>
      <c r="AF52" s="98"/>
      <c r="AG52" s="31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2:64" ht="12.75">
      <c r="B53" s="31"/>
      <c r="C53" s="97"/>
      <c r="D53" s="98"/>
      <c r="E53" s="98"/>
      <c r="F53" s="98"/>
      <c r="G53" s="98"/>
      <c r="H53" s="98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98"/>
      <c r="AB53" s="98"/>
      <c r="AC53" s="98"/>
      <c r="AD53" s="98"/>
      <c r="AE53" s="98"/>
      <c r="AF53" s="98"/>
      <c r="AG53" s="31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2:64" ht="12.75">
      <c r="B54" s="31"/>
      <c r="C54" s="97"/>
      <c r="D54" s="98"/>
      <c r="E54" s="98"/>
      <c r="F54" s="98"/>
      <c r="G54" s="98"/>
      <c r="H54" s="98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98"/>
      <c r="AB54" s="98"/>
      <c r="AC54" s="98"/>
      <c r="AD54" s="98"/>
      <c r="AE54" s="98"/>
      <c r="AF54" s="98"/>
      <c r="AG54" s="31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37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2:64" ht="12.75">
      <c r="B55" s="31"/>
      <c r="C55" s="97"/>
      <c r="D55" s="98"/>
      <c r="E55" s="98"/>
      <c r="F55" s="98"/>
      <c r="G55" s="98"/>
      <c r="H55" s="98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98"/>
      <c r="AB55" s="98"/>
      <c r="AC55" s="98"/>
      <c r="AD55" s="98"/>
      <c r="AE55" s="98"/>
      <c r="AF55" s="98"/>
      <c r="AG55" s="31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37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2:64" ht="12.75">
      <c r="B56" s="31"/>
      <c r="C56" s="97"/>
      <c r="D56" s="98"/>
      <c r="E56" s="98"/>
      <c r="F56" s="98"/>
      <c r="G56" s="98"/>
      <c r="H56" s="98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98"/>
      <c r="AB56" s="98"/>
      <c r="AC56" s="98"/>
      <c r="AD56" s="98"/>
      <c r="AE56" s="98"/>
      <c r="AF56" s="98"/>
      <c r="AG56" s="31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2:64" ht="12.75">
      <c r="B57" s="31"/>
      <c r="C57" s="97"/>
      <c r="D57" s="98"/>
      <c r="E57" s="98"/>
      <c r="F57" s="98"/>
      <c r="G57" s="98"/>
      <c r="H57" s="98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98"/>
      <c r="AB57" s="98"/>
      <c r="AC57" s="98"/>
      <c r="AD57" s="98"/>
      <c r="AE57" s="98"/>
      <c r="AF57" s="98"/>
      <c r="AG57" s="31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2:64" ht="12.75">
      <c r="B58" s="31"/>
      <c r="C58" s="97"/>
      <c r="D58" s="98"/>
      <c r="E58" s="98"/>
      <c r="F58" s="98"/>
      <c r="G58" s="98"/>
      <c r="H58" s="98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98"/>
      <c r="AB58" s="98"/>
      <c r="AC58" s="98"/>
      <c r="AD58" s="98"/>
      <c r="AE58" s="98"/>
      <c r="AF58" s="98"/>
      <c r="AG58" s="31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2:64" ht="12.75">
      <c r="B59" s="31"/>
      <c r="C59" s="97"/>
      <c r="D59" s="98"/>
      <c r="E59" s="98"/>
      <c r="F59" s="98"/>
      <c r="G59" s="98"/>
      <c r="H59" s="98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98"/>
      <c r="AB59" s="98"/>
      <c r="AC59" s="98"/>
      <c r="AD59" s="98"/>
      <c r="AE59" s="98"/>
      <c r="AF59" s="98"/>
      <c r="AG59" s="31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0" spans="2:64" ht="12.75">
      <c r="B60" s="31"/>
      <c r="C60" s="97"/>
      <c r="D60" s="98"/>
      <c r="E60" s="98"/>
      <c r="F60" s="98"/>
      <c r="G60" s="98"/>
      <c r="H60" s="98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98"/>
      <c r="AB60" s="98"/>
      <c r="AC60" s="98"/>
      <c r="AD60" s="98"/>
      <c r="AE60" s="98"/>
      <c r="AF60" s="98"/>
      <c r="AG60" s="3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2:64" ht="12.75">
      <c r="B61" s="31"/>
      <c r="C61" s="97"/>
      <c r="D61" s="98"/>
      <c r="E61" s="98"/>
      <c r="F61" s="98"/>
      <c r="G61" s="98"/>
      <c r="H61" s="98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98"/>
      <c r="AB61" s="98"/>
      <c r="AC61" s="98"/>
      <c r="AD61" s="98"/>
      <c r="AE61" s="98"/>
      <c r="AF61" s="98"/>
      <c r="AG61" s="31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2:64" ht="12.75">
      <c r="B62" s="31"/>
      <c r="C62" s="97"/>
      <c r="D62" s="98"/>
      <c r="E62" s="98"/>
      <c r="F62" s="98"/>
      <c r="G62" s="98"/>
      <c r="H62" s="98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98"/>
      <c r="AB62" s="98"/>
      <c r="AC62" s="98"/>
      <c r="AD62" s="98"/>
      <c r="AE62" s="98"/>
      <c r="AF62" s="98"/>
      <c r="AG62" s="31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3" spans="2:64" ht="12.75">
      <c r="B63" s="31"/>
      <c r="C63" s="97"/>
      <c r="D63" s="98"/>
      <c r="E63" s="98"/>
      <c r="F63" s="98"/>
      <c r="G63" s="98"/>
      <c r="H63" s="98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98"/>
      <c r="AB63" s="98"/>
      <c r="AC63" s="98"/>
      <c r="AD63" s="98"/>
      <c r="AE63" s="98"/>
      <c r="AF63" s="98"/>
      <c r="AG63" s="31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2:64" ht="12.75">
      <c r="B64" s="31"/>
      <c r="C64" s="97"/>
      <c r="D64" s="98"/>
      <c r="E64" s="98"/>
      <c r="F64" s="98"/>
      <c r="G64" s="98"/>
      <c r="H64" s="98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98"/>
      <c r="AB64" s="98"/>
      <c r="AC64" s="98"/>
      <c r="AD64" s="98"/>
      <c r="AE64" s="98"/>
      <c r="AF64" s="98"/>
      <c r="AG64" s="31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5" spans="2:64" ht="12.75">
      <c r="B65" s="31"/>
      <c r="C65" s="97"/>
      <c r="D65" s="98"/>
      <c r="E65" s="98"/>
      <c r="F65" s="98"/>
      <c r="G65" s="98"/>
      <c r="H65" s="98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98"/>
      <c r="AB65" s="98"/>
      <c r="AC65" s="98"/>
      <c r="AD65" s="98"/>
      <c r="AE65" s="98"/>
      <c r="AF65" s="98"/>
      <c r="AG65" s="31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</row>
    <row r="66" spans="2:64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20"/>
      <c r="R66" s="20"/>
      <c r="S66" s="20"/>
      <c r="T66" s="20"/>
      <c r="U66" s="20"/>
      <c r="V66" s="20"/>
      <c r="W66" s="20"/>
      <c r="X66" s="20"/>
      <c r="Y66" s="96"/>
      <c r="Z66" s="20"/>
      <c r="AA66" s="31"/>
      <c r="AB66" s="31"/>
      <c r="AC66" s="31"/>
      <c r="AD66" s="31"/>
      <c r="AE66" s="31"/>
      <c r="AF66" s="31"/>
      <c r="AG66" s="31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</row>
    <row r="67" spans="2:64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96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2:64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2:64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2:64" ht="12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1" spans="2:64" ht="12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2:64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2:64" ht="12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</row>
    <row r="74" spans="2:64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</row>
    <row r="75" spans="2:64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</row>
    <row r="76" spans="2:64" ht="12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99"/>
      <c r="AR76" s="99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</row>
    <row r="77" spans="2:64" ht="12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</row>
    <row r="78" spans="2:64" ht="12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</row>
    <row r="79" spans="2:64" ht="12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</row>
    <row r="80" spans="2:64" ht="12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</row>
    <row r="81" spans="2:64" ht="12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96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</row>
    <row r="82" spans="2:64" ht="12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</row>
    <row r="83" spans="2:64" ht="12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</row>
    <row r="84" spans="2:64" ht="12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</row>
    <row r="85" spans="2:64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</row>
    <row r="86" spans="2:64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</row>
    <row r="87" spans="2:64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</row>
    <row r="88" spans="2:64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</row>
    <row r="89" spans="2:64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</row>
    <row r="90" spans="2:64" ht="12.75">
      <c r="B90" s="20"/>
      <c r="C90" s="3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34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</row>
    <row r="91" spans="2:64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35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</row>
    <row r="92" spans="2:64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</row>
    <row r="93" spans="2:64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</row>
    <row r="94" spans="2:64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</row>
    <row r="95" spans="2:64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37"/>
      <c r="AM95" s="37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</row>
    <row r="96" spans="2:64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</row>
    <row r="97" spans="2:64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</row>
    <row r="98" spans="2:64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</row>
    <row r="99" spans="2:64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</row>
    <row r="100" spans="2:64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</row>
    <row r="101" spans="2:64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</row>
    <row r="102" spans="2:64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</row>
    <row r="103" spans="2:64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</row>
    <row r="104" spans="2:64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</row>
    <row r="105" spans="2:64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</row>
    <row r="106" spans="2:64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</row>
    <row r="107" spans="2:64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</row>
    <row r="108" spans="2:64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</row>
    <row r="109" spans="2:64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</row>
    <row r="110" spans="2:64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</row>
    <row r="111" spans="2:64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</row>
    <row r="112" spans="2:64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</row>
    <row r="113" spans="2:64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</row>
    <row r="114" spans="2:64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</row>
    <row r="115" spans="2:64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</row>
    <row r="116" spans="2:64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</row>
    <row r="117" spans="2:64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02"/>
  <sheetViews>
    <sheetView zoomScale="50" zoomScaleNormal="50" workbookViewId="0" topLeftCell="A1">
      <selection activeCell="K51" sqref="K51"/>
    </sheetView>
  </sheetViews>
  <sheetFormatPr defaultColWidth="9.140625" defaultRowHeight="12.75"/>
  <cols>
    <col min="1" max="16384" width="2.7109375" style="0" customWidth="1"/>
  </cols>
  <sheetData>
    <row r="1" spans="22:62" ht="12.75"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6"/>
      <c r="BJ1" s="100"/>
    </row>
    <row r="2" spans="1:66" ht="13.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8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</row>
    <row r="3" spans="1:66" ht="13.5" thickBot="1">
      <c r="A3" s="31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3"/>
      <c r="W3" s="148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50"/>
      <c r="AT3" s="105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6"/>
      <c r="BF3" s="107"/>
      <c r="BG3" s="107"/>
      <c r="BH3" s="107"/>
      <c r="BI3" s="107"/>
      <c r="BJ3" s="107"/>
      <c r="BK3" s="107"/>
      <c r="BL3" s="107"/>
      <c r="BM3" s="107"/>
      <c r="BN3" s="31"/>
    </row>
    <row r="4" spans="1:66" ht="12.75">
      <c r="A4" s="31"/>
      <c r="B4" s="108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9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10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7"/>
      <c r="BG4" s="107"/>
      <c r="BH4" s="107"/>
      <c r="BI4" s="107"/>
      <c r="BJ4" s="107"/>
      <c r="BK4" s="107"/>
      <c r="BL4" s="107"/>
      <c r="BM4" s="107"/>
      <c r="BN4" s="31"/>
    </row>
    <row r="5" spans="1:66" ht="12.75">
      <c r="A5" s="31"/>
      <c r="B5" s="108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9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10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7"/>
      <c r="BG5" s="107"/>
      <c r="BH5" s="107"/>
      <c r="BI5" s="107"/>
      <c r="BJ5" s="107"/>
      <c r="BK5" s="107"/>
      <c r="BL5" s="107"/>
      <c r="BM5" s="107"/>
      <c r="BN5" s="31"/>
    </row>
    <row r="6" spans="1:66" ht="12.75">
      <c r="A6" s="31"/>
      <c r="B6" s="108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9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10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7"/>
      <c r="BG6" s="107"/>
      <c r="BH6" s="107"/>
      <c r="BI6" s="107"/>
      <c r="BJ6" s="107"/>
      <c r="BK6" s="107"/>
      <c r="BL6" s="107"/>
      <c r="BM6" s="107"/>
      <c r="BN6" s="31"/>
    </row>
    <row r="7" spans="1:66" ht="12.75">
      <c r="A7" s="31"/>
      <c r="B7" s="108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9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10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7"/>
      <c r="BM7" s="107"/>
      <c r="BN7" s="31"/>
    </row>
    <row r="8" spans="1:66" ht="12.75">
      <c r="A8" s="31"/>
      <c r="B8" s="108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9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10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7"/>
      <c r="BM8" s="107"/>
      <c r="BN8" s="31"/>
    </row>
    <row r="9" spans="1:66" ht="12.75">
      <c r="A9" s="31"/>
      <c r="B9" s="108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9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10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7"/>
      <c r="BM9" s="107"/>
      <c r="BN9" s="31"/>
    </row>
    <row r="10" spans="1:66" ht="12.75">
      <c r="A10" s="31"/>
      <c r="B10" s="108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9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10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31"/>
    </row>
    <row r="11" spans="1:66" ht="12.75">
      <c r="A11" s="31"/>
      <c r="B11" s="108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9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10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7"/>
      <c r="BM11" s="107"/>
      <c r="BN11" s="31"/>
    </row>
    <row r="12" spans="1:66" ht="12.75">
      <c r="A12" s="31"/>
      <c r="B12" s="108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9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10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11"/>
      <c r="BL12" s="107"/>
      <c r="BM12" s="107"/>
      <c r="BN12" s="31"/>
    </row>
    <row r="13" spans="1:66" ht="12.75">
      <c r="A13" s="31"/>
      <c r="B13" s="108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7"/>
      <c r="BM13" s="107"/>
      <c r="BN13" s="31"/>
    </row>
    <row r="14" spans="1:66" ht="12.75">
      <c r="A14" s="31"/>
      <c r="B14" s="108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7"/>
      <c r="BM14" s="107"/>
      <c r="BN14" s="31"/>
    </row>
    <row r="15" spans="1:66" ht="12.75">
      <c r="A15" s="31"/>
      <c r="B15" s="10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7"/>
      <c r="BM15" s="107"/>
      <c r="BN15" s="31"/>
    </row>
    <row r="16" spans="1:66" ht="12.75">
      <c r="A16" s="31"/>
      <c r="B16" s="108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7"/>
      <c r="BM16" s="107"/>
      <c r="BN16" s="31"/>
    </row>
    <row r="17" spans="1:66" ht="12.75">
      <c r="A17" s="31"/>
      <c r="B17" s="108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7"/>
      <c r="BM17" s="107"/>
      <c r="BN17" s="31"/>
    </row>
    <row r="18" spans="1:66" ht="12.75">
      <c r="A18" s="31"/>
      <c r="B18" s="108"/>
      <c r="C18" s="106"/>
      <c r="D18" s="106"/>
      <c r="E18" s="106"/>
      <c r="F18" s="106"/>
      <c r="G18" s="106"/>
      <c r="H18" s="106"/>
      <c r="I18" s="106"/>
      <c r="J18" s="106"/>
      <c r="K18" s="111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7"/>
      <c r="BM18" s="107"/>
      <c r="BN18" s="31"/>
    </row>
    <row r="19" spans="1:66" ht="12.75">
      <c r="A19" s="31"/>
      <c r="B19" s="108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12"/>
      <c r="BE19" s="106"/>
      <c r="BF19" s="106"/>
      <c r="BG19" s="106"/>
      <c r="BH19" s="106"/>
      <c r="BI19" s="106"/>
      <c r="BJ19" s="106"/>
      <c r="BK19" s="106"/>
      <c r="BL19" s="107"/>
      <c r="BM19" s="107"/>
      <c r="BN19" s="31"/>
    </row>
    <row r="20" spans="1:66" ht="12.75">
      <c r="A20" s="31"/>
      <c r="B20" s="108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11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31"/>
    </row>
    <row r="21" spans="1:66" ht="12.75">
      <c r="A21" s="31"/>
      <c r="B21" s="10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31"/>
    </row>
    <row r="22" spans="1:66" ht="12.75">
      <c r="A22" s="31"/>
      <c r="B22" s="10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31"/>
    </row>
    <row r="23" spans="1:66" ht="12.75">
      <c r="A23" s="31"/>
      <c r="B23" s="108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31"/>
    </row>
    <row r="24" spans="1:66" ht="12.75">
      <c r="A24" s="31"/>
      <c r="B24" s="108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31"/>
    </row>
    <row r="25" spans="1:66" ht="12.75">
      <c r="A25" s="31"/>
      <c r="B25" s="108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31"/>
    </row>
    <row r="26" spans="1:66" ht="12.75">
      <c r="A26" s="31"/>
      <c r="B26" s="108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31"/>
    </row>
    <row r="27" spans="1:66" ht="12.75">
      <c r="A27" s="31"/>
      <c r="B27" s="108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31"/>
    </row>
    <row r="28" spans="1:66" ht="12.75">
      <c r="A28" s="31"/>
      <c r="B28" s="108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31"/>
    </row>
    <row r="29" spans="1:66" ht="12.75">
      <c r="A29" s="31"/>
      <c r="B29" s="108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31"/>
    </row>
    <row r="30" spans="1:66" ht="12.75">
      <c r="A30" s="31"/>
      <c r="B30" s="108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  <c r="BM30" s="107"/>
      <c r="BN30" s="31"/>
    </row>
    <row r="31" spans="1:66" ht="12.75">
      <c r="A31" s="31"/>
      <c r="B31" s="108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11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  <c r="BM31" s="107"/>
      <c r="BN31" s="31"/>
    </row>
    <row r="32" spans="1:66" ht="12.75">
      <c r="A32" s="31"/>
      <c r="B32" s="108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11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BM32" s="107"/>
      <c r="BN32" s="31"/>
    </row>
    <row r="33" spans="1:66" ht="12.75">
      <c r="A33" s="31"/>
      <c r="B33" s="108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7"/>
      <c r="BM33" s="107"/>
      <c r="BN33" s="31"/>
    </row>
    <row r="34" spans="1:66" ht="12.75">
      <c r="A34" s="31"/>
      <c r="B34" s="108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BM34" s="107"/>
      <c r="BN34" s="31"/>
    </row>
    <row r="35" spans="1:66" ht="12.75">
      <c r="A35" s="31"/>
      <c r="B35" s="108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7"/>
      <c r="BM35" s="107"/>
      <c r="BN35" s="31"/>
    </row>
    <row r="36" spans="1:66" ht="12.75">
      <c r="A36" s="31"/>
      <c r="B36" s="108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  <c r="BM36" s="107"/>
      <c r="BN36" s="31"/>
    </row>
    <row r="37" spans="1:66" ht="13.5" thickBot="1">
      <c r="A37" s="31"/>
      <c r="B37" s="108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7"/>
      <c r="BG37" s="107"/>
      <c r="BH37" s="107"/>
      <c r="BI37" s="107"/>
      <c r="BJ37" s="107"/>
      <c r="BK37" s="107"/>
      <c r="BL37" s="107"/>
      <c r="BM37" s="107"/>
      <c r="BN37" s="31"/>
    </row>
    <row r="38" spans="1:66" ht="12.75" customHeight="1">
      <c r="A38" s="31"/>
      <c r="B38" s="153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7"/>
      <c r="BG38" s="107"/>
      <c r="BH38" s="107"/>
      <c r="BI38" s="107"/>
      <c r="BJ38" s="107"/>
      <c r="BK38" s="107"/>
      <c r="BL38" s="107"/>
      <c r="BM38" s="107"/>
      <c r="BN38" s="31"/>
    </row>
    <row r="39" spans="1:66" ht="12.75">
      <c r="A39" s="31"/>
      <c r="B39" s="154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7"/>
      <c r="BG39" s="107"/>
      <c r="BH39" s="107"/>
      <c r="BI39" s="107"/>
      <c r="BJ39" s="107"/>
      <c r="BK39" s="107"/>
      <c r="BL39" s="107"/>
      <c r="BM39" s="107"/>
      <c r="BN39" s="31"/>
    </row>
    <row r="40" spans="1:66" ht="12.75">
      <c r="A40" s="31"/>
      <c r="B40" s="154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7"/>
      <c r="BG40" s="107"/>
      <c r="BH40" s="107"/>
      <c r="BI40" s="107"/>
      <c r="BJ40" s="107"/>
      <c r="BK40" s="107"/>
      <c r="BL40" s="107"/>
      <c r="BM40" s="107"/>
      <c r="BN40" s="31"/>
    </row>
    <row r="41" spans="1:66" ht="13.5" thickBot="1">
      <c r="A41" s="31"/>
      <c r="B41" s="15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45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31"/>
    </row>
    <row r="42" spans="1:66" ht="13.5" thickBot="1">
      <c r="A42" s="31"/>
      <c r="B42" s="108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14"/>
      <c r="AI42" s="115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31"/>
    </row>
    <row r="43" spans="1:66" ht="13.5" thickBot="1">
      <c r="A43" s="31"/>
      <c r="B43" s="117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8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45"/>
      <c r="AU43" s="119"/>
      <c r="AV43" s="33"/>
      <c r="AW43" s="107"/>
      <c r="AX43" s="107"/>
      <c r="AY43" s="107"/>
      <c r="AZ43" s="107"/>
      <c r="BA43" s="107"/>
      <c r="BB43" s="107"/>
      <c r="BC43" s="104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31"/>
    </row>
    <row r="44" spans="1:66" ht="13.5" thickBot="1">
      <c r="A44" s="31"/>
      <c r="B44" s="120"/>
      <c r="C44" s="121"/>
      <c r="D44" s="122"/>
      <c r="E44" s="123"/>
      <c r="F44" s="124"/>
      <c r="G44" s="124"/>
      <c r="H44" s="124"/>
      <c r="I44" s="125"/>
      <c r="J44" s="125"/>
      <c r="K44" s="125"/>
      <c r="L44" s="125"/>
      <c r="M44" s="125"/>
      <c r="N44" s="106"/>
      <c r="O44" s="125"/>
      <c r="P44" s="125"/>
      <c r="Q44" s="125"/>
      <c r="R44" s="125"/>
      <c r="S44" s="125"/>
      <c r="T44" s="125"/>
      <c r="U44" s="106"/>
      <c r="V44" s="106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4"/>
      <c r="AI44" s="118"/>
      <c r="AJ44" s="106"/>
      <c r="AK44" s="106"/>
      <c r="AL44" s="106"/>
      <c r="AM44" s="106"/>
      <c r="AN44" s="106"/>
      <c r="AO44" s="106"/>
      <c r="AP44" s="106"/>
      <c r="AQ44" s="112"/>
      <c r="AR44" s="106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4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31"/>
    </row>
    <row r="45" spans="1:66" ht="12.75">
      <c r="A45" s="31"/>
      <c r="B45" s="126"/>
      <c r="C45" s="123"/>
      <c r="D45" s="127"/>
      <c r="E45" s="123"/>
      <c r="F45" s="153"/>
      <c r="G45" s="106"/>
      <c r="H45" s="125"/>
      <c r="I45" s="125"/>
      <c r="J45" s="125"/>
      <c r="K45" s="125"/>
      <c r="L45" s="106"/>
      <c r="M45" s="106"/>
      <c r="N45" s="106"/>
      <c r="O45" s="106"/>
      <c r="P45" s="125"/>
      <c r="Q45" s="125"/>
      <c r="R45" s="125"/>
      <c r="S45" s="125"/>
      <c r="T45" s="106"/>
      <c r="U45" s="106"/>
      <c r="V45" s="106"/>
      <c r="W45" s="106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18"/>
      <c r="AJ45" s="106"/>
      <c r="AK45" s="106"/>
      <c r="AL45" s="106"/>
      <c r="AM45" s="106"/>
      <c r="AN45" s="106"/>
      <c r="AO45" s="106"/>
      <c r="AP45" s="106"/>
      <c r="AQ45" s="106"/>
      <c r="AR45" s="106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4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31"/>
    </row>
    <row r="46" spans="1:66" ht="12.75">
      <c r="A46" s="31"/>
      <c r="B46" s="126"/>
      <c r="C46" s="123"/>
      <c r="D46" s="127"/>
      <c r="E46" s="123"/>
      <c r="F46" s="154"/>
      <c r="G46" s="106"/>
      <c r="H46" s="125"/>
      <c r="I46" s="125"/>
      <c r="J46" s="125"/>
      <c r="K46" s="125"/>
      <c r="L46" s="106"/>
      <c r="M46" s="106"/>
      <c r="N46" s="106"/>
      <c r="O46" s="106"/>
      <c r="P46" s="106"/>
      <c r="Q46" s="125"/>
      <c r="R46" s="125"/>
      <c r="S46" s="106"/>
      <c r="T46" s="106"/>
      <c r="U46" s="106"/>
      <c r="V46" s="106"/>
      <c r="W46" s="106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18"/>
      <c r="AJ46" s="106"/>
      <c r="AK46" s="106"/>
      <c r="AL46" s="106"/>
      <c r="AM46" s="106"/>
      <c r="AN46" s="106"/>
      <c r="AO46" s="106"/>
      <c r="AP46" s="106"/>
      <c r="AQ46" s="106"/>
      <c r="AR46" s="106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4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31"/>
    </row>
    <row r="47" spans="1:66" ht="12.75">
      <c r="A47" s="31"/>
      <c r="B47" s="126"/>
      <c r="C47" s="123"/>
      <c r="D47" s="127"/>
      <c r="E47" s="123"/>
      <c r="F47" s="154"/>
      <c r="G47" s="106"/>
      <c r="H47" s="125"/>
      <c r="I47" s="125"/>
      <c r="J47" s="125"/>
      <c r="K47" s="125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18"/>
      <c r="AJ47" s="106"/>
      <c r="AK47" s="106"/>
      <c r="AL47" s="106"/>
      <c r="AM47" s="106"/>
      <c r="AN47" s="106"/>
      <c r="AO47" s="106"/>
      <c r="AP47" s="106"/>
      <c r="AQ47" s="112"/>
      <c r="AR47" s="106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4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31"/>
    </row>
    <row r="48" spans="1:66" ht="12.75">
      <c r="A48" s="31"/>
      <c r="B48" s="126"/>
      <c r="C48" s="123"/>
      <c r="D48" s="127"/>
      <c r="E48" s="123"/>
      <c r="F48" s="154"/>
      <c r="G48" s="106"/>
      <c r="H48" s="125"/>
      <c r="I48" s="125"/>
      <c r="J48" s="125"/>
      <c r="K48" s="125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25"/>
      <c r="AA48" s="125"/>
      <c r="AB48" s="125"/>
      <c r="AC48" s="125"/>
      <c r="AD48" s="125"/>
      <c r="AE48" s="125"/>
      <c r="AF48" s="125"/>
      <c r="AG48" s="125"/>
      <c r="AH48" s="125"/>
      <c r="AI48" s="118"/>
      <c r="AJ48" s="106"/>
      <c r="AK48" s="106"/>
      <c r="AL48" s="106"/>
      <c r="AM48" s="106"/>
      <c r="AN48" s="106"/>
      <c r="AO48" s="106"/>
      <c r="AP48" s="106"/>
      <c r="AQ48" s="112"/>
      <c r="AR48" s="106"/>
      <c r="AS48" s="107"/>
      <c r="AT48" s="107"/>
      <c r="AU48" s="107"/>
      <c r="AV48" s="107"/>
      <c r="AW48" s="107"/>
      <c r="AY48" s="107"/>
      <c r="AZ48" s="107"/>
      <c r="BA48" s="107"/>
      <c r="BB48" s="107"/>
      <c r="BC48" s="104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31"/>
    </row>
    <row r="49" spans="1:66" ht="12.75">
      <c r="A49" s="31"/>
      <c r="B49" s="126"/>
      <c r="C49" s="123"/>
      <c r="D49" s="127"/>
      <c r="E49" s="123"/>
      <c r="F49" s="154"/>
      <c r="G49" s="106"/>
      <c r="H49" s="106"/>
      <c r="I49" s="125"/>
      <c r="J49" s="125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25"/>
      <c r="AA49" s="125"/>
      <c r="AB49" s="125"/>
      <c r="AC49" s="125"/>
      <c r="AD49" s="125"/>
      <c r="AE49" s="125"/>
      <c r="AF49" s="125"/>
      <c r="AG49" s="125"/>
      <c r="AH49" s="125"/>
      <c r="AI49" s="118"/>
      <c r="AJ49" s="106"/>
      <c r="AK49" s="106"/>
      <c r="AL49" s="106"/>
      <c r="AN49" s="106"/>
      <c r="AO49" s="106"/>
      <c r="AP49" s="106"/>
      <c r="AQ49" s="106"/>
      <c r="AR49" s="106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4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31"/>
    </row>
    <row r="50" spans="1:66" ht="12.75">
      <c r="A50" s="31"/>
      <c r="B50" s="126"/>
      <c r="C50" s="123"/>
      <c r="D50" s="127"/>
      <c r="E50" s="123"/>
      <c r="F50" s="154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25"/>
      <c r="AB50" s="125"/>
      <c r="AC50" s="125"/>
      <c r="AD50" s="125"/>
      <c r="AE50" s="125"/>
      <c r="AF50" s="125"/>
      <c r="AG50" s="125"/>
      <c r="AH50" s="125"/>
      <c r="AI50" s="118"/>
      <c r="AJ50" s="106"/>
      <c r="AK50" s="106"/>
      <c r="AL50" s="106"/>
      <c r="AM50" s="106"/>
      <c r="AN50" s="106"/>
      <c r="AO50" s="106"/>
      <c r="AP50" s="106"/>
      <c r="AQ50" s="106"/>
      <c r="AR50" s="106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4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31"/>
    </row>
    <row r="51" spans="1:66" ht="13.5" thickBot="1">
      <c r="A51" s="31"/>
      <c r="B51" s="126"/>
      <c r="C51" s="123"/>
      <c r="D51" s="127"/>
      <c r="E51" s="123"/>
      <c r="F51" s="15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25"/>
      <c r="AC51" s="125"/>
      <c r="AD51" s="125"/>
      <c r="AE51" s="125"/>
      <c r="AF51" s="125"/>
      <c r="AG51" s="125"/>
      <c r="AH51" s="125"/>
      <c r="AI51" s="118"/>
      <c r="AJ51" s="106"/>
      <c r="AK51" s="106"/>
      <c r="AL51" s="106"/>
      <c r="AM51" s="106"/>
      <c r="AN51" s="106"/>
      <c r="AO51" s="106"/>
      <c r="AP51" s="106"/>
      <c r="AQ51" s="106"/>
      <c r="AR51" s="106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28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31"/>
    </row>
    <row r="52" spans="1:66" ht="12.75">
      <c r="A52" s="31"/>
      <c r="B52" s="126"/>
      <c r="C52" s="123"/>
      <c r="D52" s="127"/>
      <c r="E52" s="123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25"/>
      <c r="AD52" s="125"/>
      <c r="AE52" s="125"/>
      <c r="AF52" s="125"/>
      <c r="AG52" s="125"/>
      <c r="AH52" s="125"/>
      <c r="AI52" s="118"/>
      <c r="AJ52" s="106"/>
      <c r="AK52" s="106"/>
      <c r="AL52" s="106"/>
      <c r="AM52" s="106"/>
      <c r="AN52" s="106"/>
      <c r="AO52" s="106"/>
      <c r="AP52" s="106"/>
      <c r="AQ52" s="106"/>
      <c r="AR52" s="106"/>
      <c r="AS52" s="130"/>
      <c r="AT52" s="131"/>
      <c r="AU52" s="131"/>
      <c r="AV52" s="131"/>
      <c r="AW52" s="131"/>
      <c r="AX52" s="131"/>
      <c r="AY52" s="131"/>
      <c r="AZ52" s="131"/>
      <c r="BA52" s="131"/>
      <c r="BB52" s="132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31"/>
    </row>
    <row r="53" spans="1:66" ht="12.75">
      <c r="A53" s="31"/>
      <c r="B53" s="126"/>
      <c r="C53" s="123"/>
      <c r="D53" s="127"/>
      <c r="E53" s="123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25"/>
      <c r="AE53" s="125"/>
      <c r="AF53" s="125"/>
      <c r="AG53" s="125"/>
      <c r="AH53" s="125"/>
      <c r="AI53" s="118"/>
      <c r="AJ53" s="106"/>
      <c r="AK53" s="106"/>
      <c r="AL53" s="106"/>
      <c r="AM53" s="106"/>
      <c r="AN53" s="106"/>
      <c r="AO53" s="106"/>
      <c r="AP53" s="106"/>
      <c r="AQ53" s="106"/>
      <c r="AR53" s="106"/>
      <c r="AS53" s="130"/>
      <c r="AT53" s="133"/>
      <c r="AU53" s="133"/>
      <c r="AV53" s="133"/>
      <c r="AW53" s="133"/>
      <c r="AX53" s="133"/>
      <c r="AY53" s="133"/>
      <c r="AZ53" s="133"/>
      <c r="BA53" s="133"/>
      <c r="BB53" s="134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31"/>
    </row>
    <row r="54" spans="1:66" ht="12.75">
      <c r="A54" s="31"/>
      <c r="B54" s="126"/>
      <c r="C54" s="123"/>
      <c r="D54" s="127"/>
      <c r="E54" s="123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25"/>
      <c r="AG54" s="125"/>
      <c r="AH54" s="125"/>
      <c r="AI54" s="118"/>
      <c r="AJ54" s="106"/>
      <c r="AK54" s="106"/>
      <c r="AL54" s="106"/>
      <c r="AM54" s="106"/>
      <c r="AN54" s="106"/>
      <c r="AO54" s="106"/>
      <c r="AP54" s="106"/>
      <c r="AQ54" s="106"/>
      <c r="AR54" s="106"/>
      <c r="AS54" s="130"/>
      <c r="AT54" s="135"/>
      <c r="AU54" s="135"/>
      <c r="AV54" s="135"/>
      <c r="AW54" s="135"/>
      <c r="AX54" s="135"/>
      <c r="AY54" s="135"/>
      <c r="AZ54" s="135"/>
      <c r="BA54" s="135"/>
      <c r="BB54" s="136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31"/>
    </row>
    <row r="55" spans="1:66" ht="12.75">
      <c r="A55" s="31"/>
      <c r="B55" s="126"/>
      <c r="C55" s="123"/>
      <c r="D55" s="127"/>
      <c r="E55" s="123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25"/>
      <c r="AI55" s="118"/>
      <c r="AJ55" s="106"/>
      <c r="AK55" s="106"/>
      <c r="AL55" s="106"/>
      <c r="AM55" s="111"/>
      <c r="AN55" s="106"/>
      <c r="AO55" s="106"/>
      <c r="AP55" s="106"/>
      <c r="AQ55" s="106"/>
      <c r="AR55" s="106"/>
      <c r="AS55" s="130"/>
      <c r="AT55" s="128"/>
      <c r="AU55" s="128"/>
      <c r="AV55" s="128"/>
      <c r="AW55" s="128"/>
      <c r="AX55" s="128"/>
      <c r="AY55" s="128"/>
      <c r="AZ55" s="128"/>
      <c r="BA55" s="128"/>
      <c r="BB55" s="13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31"/>
    </row>
    <row r="56" spans="1:66" ht="12.75">
      <c r="A56" s="31"/>
      <c r="B56" s="126"/>
      <c r="C56" s="123"/>
      <c r="D56" s="127"/>
      <c r="E56" s="123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18"/>
      <c r="AJ56" s="106"/>
      <c r="AK56" s="106"/>
      <c r="AL56" s="106"/>
      <c r="AM56" s="106"/>
      <c r="AN56" s="106"/>
      <c r="AO56" s="106"/>
      <c r="AP56" s="106"/>
      <c r="AQ56" s="106"/>
      <c r="AR56" s="106"/>
      <c r="AS56" s="130"/>
      <c r="AT56" s="135"/>
      <c r="AU56" s="135"/>
      <c r="AV56" s="135"/>
      <c r="AW56" s="135"/>
      <c r="AX56" s="135"/>
      <c r="AY56" s="135"/>
      <c r="AZ56" s="135"/>
      <c r="BA56" s="135"/>
      <c r="BB56" s="136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31"/>
    </row>
    <row r="57" spans="1:66" ht="12.75">
      <c r="A57" s="31"/>
      <c r="B57" s="126"/>
      <c r="C57" s="123"/>
      <c r="D57" s="127"/>
      <c r="E57" s="123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18"/>
      <c r="AJ57" s="106"/>
      <c r="AK57" s="106"/>
      <c r="AL57" s="106"/>
      <c r="AM57" s="106"/>
      <c r="AN57" s="106"/>
      <c r="AO57" s="106"/>
      <c r="AP57" s="106"/>
      <c r="AQ57" s="106"/>
      <c r="AR57" s="106"/>
      <c r="AS57" s="130"/>
      <c r="AT57" s="128"/>
      <c r="AU57" s="128"/>
      <c r="AV57" s="128"/>
      <c r="AW57" s="128"/>
      <c r="AX57" s="128"/>
      <c r="AY57" s="128"/>
      <c r="AZ57" s="128"/>
      <c r="BA57" s="128"/>
      <c r="BB57" s="13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31"/>
    </row>
    <row r="58" spans="1:66" ht="12.75">
      <c r="A58" s="31"/>
      <c r="B58" s="126"/>
      <c r="C58" s="123"/>
      <c r="D58" s="127"/>
      <c r="E58" s="123"/>
      <c r="F58" s="138"/>
      <c r="G58" s="139"/>
      <c r="H58" s="139"/>
      <c r="I58" s="139"/>
      <c r="J58" s="139"/>
      <c r="K58" s="139"/>
      <c r="L58" s="139"/>
      <c r="M58" s="139"/>
      <c r="N58" s="140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18"/>
      <c r="AJ58" s="106"/>
      <c r="AK58" s="106"/>
      <c r="AL58" s="106"/>
      <c r="AM58" s="106"/>
      <c r="AN58" s="106"/>
      <c r="AO58" s="106"/>
      <c r="AP58" s="106"/>
      <c r="AQ58" s="106"/>
      <c r="AR58" s="106"/>
      <c r="AS58" s="130"/>
      <c r="AT58" s="135"/>
      <c r="AU58" s="135"/>
      <c r="AV58" s="135"/>
      <c r="AW58" s="135"/>
      <c r="AX58" s="135"/>
      <c r="AY58" s="135"/>
      <c r="AZ58" s="135"/>
      <c r="BA58" s="135"/>
      <c r="BB58" s="136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31"/>
    </row>
    <row r="59" spans="1:66" ht="12.75">
      <c r="A59" s="31"/>
      <c r="B59" s="126"/>
      <c r="C59" s="123"/>
      <c r="D59" s="127"/>
      <c r="E59" s="123"/>
      <c r="F59" s="141"/>
      <c r="G59" s="125"/>
      <c r="H59" s="125"/>
      <c r="I59" s="125"/>
      <c r="J59" s="125"/>
      <c r="K59" s="125"/>
      <c r="L59" s="125"/>
      <c r="M59" s="125"/>
      <c r="N59" s="142"/>
      <c r="O59" s="106"/>
      <c r="P59" s="106"/>
      <c r="Q59" s="106"/>
      <c r="R59" s="111"/>
      <c r="S59" s="74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18"/>
      <c r="AJ59" s="106"/>
      <c r="AK59" s="106"/>
      <c r="AL59" s="106"/>
      <c r="AM59" s="106"/>
      <c r="AN59" s="106"/>
      <c r="AO59" s="106"/>
      <c r="AP59" s="106"/>
      <c r="AQ59" s="106"/>
      <c r="AR59" s="106"/>
      <c r="AS59" s="130"/>
      <c r="AT59" s="128"/>
      <c r="AU59" s="128"/>
      <c r="AV59" s="128"/>
      <c r="AW59" s="128"/>
      <c r="AX59" s="128"/>
      <c r="AY59" s="128"/>
      <c r="AZ59" s="128"/>
      <c r="BA59" s="128"/>
      <c r="BB59" s="13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31"/>
    </row>
    <row r="60" spans="1:66" ht="12.75">
      <c r="A60" s="31"/>
      <c r="B60" s="126"/>
      <c r="C60" s="123"/>
      <c r="D60" s="127"/>
      <c r="E60" s="123"/>
      <c r="F60" s="141"/>
      <c r="G60" s="125"/>
      <c r="H60" s="125"/>
      <c r="I60" s="125"/>
      <c r="J60" s="125"/>
      <c r="K60" s="125"/>
      <c r="L60" s="125"/>
      <c r="M60" s="125"/>
      <c r="N60" s="142"/>
      <c r="P60" s="32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18"/>
      <c r="AJ60" s="45"/>
      <c r="AK60" s="106"/>
      <c r="AL60" s="106"/>
      <c r="AM60" s="106"/>
      <c r="AN60" s="106"/>
      <c r="AO60" s="106"/>
      <c r="AP60" s="106"/>
      <c r="AQ60" s="106"/>
      <c r="AR60" s="106"/>
      <c r="AS60" s="130"/>
      <c r="AT60" s="104"/>
      <c r="AU60" s="104"/>
      <c r="AV60" s="104"/>
      <c r="AW60" s="104"/>
      <c r="AX60" s="104"/>
      <c r="AY60" s="104"/>
      <c r="AZ60" s="104"/>
      <c r="BA60" s="104"/>
      <c r="BB60" s="104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31"/>
    </row>
    <row r="61" spans="1:66" ht="12.75">
      <c r="A61" s="31"/>
      <c r="B61" s="126"/>
      <c r="C61" s="123"/>
      <c r="D61" s="127"/>
      <c r="E61" s="123"/>
      <c r="F61" s="141"/>
      <c r="G61" s="125"/>
      <c r="H61" s="125"/>
      <c r="I61" s="125"/>
      <c r="J61" s="125"/>
      <c r="K61" s="125"/>
      <c r="L61" s="125"/>
      <c r="M61" s="125"/>
      <c r="N61" s="142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18"/>
      <c r="AJ61" s="45"/>
      <c r="AK61" s="106"/>
      <c r="AL61" s="106"/>
      <c r="AM61" s="106"/>
      <c r="AN61" s="106"/>
      <c r="AO61" s="106"/>
      <c r="AP61" s="106"/>
      <c r="AQ61" s="106"/>
      <c r="AR61" s="106"/>
      <c r="AS61" s="130"/>
      <c r="AT61" s="104"/>
      <c r="AU61" s="104"/>
      <c r="AV61" s="104"/>
      <c r="AW61" s="104"/>
      <c r="AX61" s="104"/>
      <c r="AY61" s="104"/>
      <c r="AZ61" s="104"/>
      <c r="BA61" s="104"/>
      <c r="BB61" s="104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31"/>
    </row>
    <row r="62" spans="1:66" ht="12.75">
      <c r="A62" s="31"/>
      <c r="B62" s="126"/>
      <c r="C62" s="123"/>
      <c r="D62" s="127"/>
      <c r="E62" s="123"/>
      <c r="F62" s="141"/>
      <c r="G62" s="125"/>
      <c r="H62" s="125"/>
      <c r="I62" s="125"/>
      <c r="J62" s="125"/>
      <c r="K62" s="125"/>
      <c r="L62" s="125"/>
      <c r="M62" s="125"/>
      <c r="N62" s="142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I62" s="28"/>
      <c r="AJ62" s="106"/>
      <c r="AK62" s="106"/>
      <c r="AL62" s="106"/>
      <c r="AM62" s="106"/>
      <c r="AN62" s="106"/>
      <c r="AO62" s="106"/>
      <c r="AP62" s="106"/>
      <c r="AQ62" s="106"/>
      <c r="AR62" s="106"/>
      <c r="AS62" s="130"/>
      <c r="AT62" s="104"/>
      <c r="AU62" s="104"/>
      <c r="AV62" s="104"/>
      <c r="AW62" s="104"/>
      <c r="AX62" s="104"/>
      <c r="AY62" s="104"/>
      <c r="AZ62" s="104"/>
      <c r="BA62" s="104"/>
      <c r="BB62" s="104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31"/>
    </row>
    <row r="63" spans="1:66" ht="12.75">
      <c r="A63" s="31"/>
      <c r="B63" s="126"/>
      <c r="C63" s="123"/>
      <c r="D63" s="127"/>
      <c r="E63" s="123"/>
      <c r="F63" s="141"/>
      <c r="G63" s="125"/>
      <c r="H63" s="125"/>
      <c r="I63" s="125"/>
      <c r="J63" s="125"/>
      <c r="K63" s="125"/>
      <c r="L63" s="125"/>
      <c r="M63" s="125"/>
      <c r="N63" s="142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28"/>
      <c r="AH63" s="28"/>
      <c r="AI63" s="28"/>
      <c r="AJ63" s="106"/>
      <c r="AK63" s="106"/>
      <c r="AL63" s="106"/>
      <c r="AM63" s="106"/>
      <c r="AN63" s="106"/>
      <c r="AO63" s="106"/>
      <c r="AP63" s="106"/>
      <c r="AQ63" s="106"/>
      <c r="AR63" s="106"/>
      <c r="AS63" s="130"/>
      <c r="AT63" s="104"/>
      <c r="AU63" s="104"/>
      <c r="AV63" s="104"/>
      <c r="AW63" s="104"/>
      <c r="AX63" s="104"/>
      <c r="AY63" s="104"/>
      <c r="AZ63" s="104"/>
      <c r="BA63" s="104"/>
      <c r="BB63" s="104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31"/>
    </row>
    <row r="64" spans="1:66" ht="12.75">
      <c r="A64" s="31"/>
      <c r="B64" s="126"/>
      <c r="C64" s="123"/>
      <c r="D64" s="127"/>
      <c r="E64" s="123"/>
      <c r="F64" s="141"/>
      <c r="G64" s="125"/>
      <c r="H64" s="125"/>
      <c r="I64" s="125"/>
      <c r="J64" s="125"/>
      <c r="K64" s="125"/>
      <c r="L64" s="125"/>
      <c r="M64" s="125"/>
      <c r="N64" s="142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28"/>
      <c r="AG64" s="28"/>
      <c r="AH64" s="28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30"/>
      <c r="AT64" s="104"/>
      <c r="AU64" s="104"/>
      <c r="AV64" s="104"/>
      <c r="AW64" s="104"/>
      <c r="AX64" s="104"/>
      <c r="AY64" s="104"/>
      <c r="AZ64" s="104"/>
      <c r="BA64" s="104"/>
      <c r="BB64" s="104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31"/>
    </row>
    <row r="65" spans="1:66" ht="12.75">
      <c r="A65" s="31"/>
      <c r="B65" s="126"/>
      <c r="C65" s="123"/>
      <c r="D65" s="127"/>
      <c r="E65" s="123"/>
      <c r="F65" s="141"/>
      <c r="G65" s="125"/>
      <c r="H65" s="125"/>
      <c r="I65" s="125"/>
      <c r="J65" s="125"/>
      <c r="K65" s="125"/>
      <c r="L65" s="125"/>
      <c r="M65" s="125"/>
      <c r="N65" s="142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28"/>
      <c r="AG65" s="28"/>
      <c r="AH65" s="28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30"/>
      <c r="AT65" s="104"/>
      <c r="AU65" s="104"/>
      <c r="AV65" s="104"/>
      <c r="AW65" s="104"/>
      <c r="AX65" s="104"/>
      <c r="AY65" s="104"/>
      <c r="AZ65" s="104"/>
      <c r="BA65" s="104"/>
      <c r="BB65" s="104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31"/>
    </row>
    <row r="66" spans="1:66" ht="12.75">
      <c r="A66" s="31"/>
      <c r="B66" s="126"/>
      <c r="C66" s="123"/>
      <c r="D66" s="127"/>
      <c r="E66" s="123"/>
      <c r="F66" s="141"/>
      <c r="G66" s="125"/>
      <c r="H66" s="125"/>
      <c r="I66" s="125"/>
      <c r="J66" s="125"/>
      <c r="K66" s="125"/>
      <c r="L66" s="125"/>
      <c r="M66" s="125"/>
      <c r="N66" s="142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28"/>
      <c r="AF66" s="28"/>
      <c r="AG66" s="28"/>
      <c r="AH66" s="28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30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31"/>
    </row>
    <row r="67" spans="1:66" ht="12.75">
      <c r="A67" s="31"/>
      <c r="B67" s="126"/>
      <c r="C67" s="123"/>
      <c r="D67" s="127"/>
      <c r="E67" s="123"/>
      <c r="F67" s="141"/>
      <c r="G67" s="125"/>
      <c r="H67" s="125"/>
      <c r="I67" s="125"/>
      <c r="J67" s="125"/>
      <c r="K67" s="125"/>
      <c r="L67" s="125"/>
      <c r="M67" s="125"/>
      <c r="N67" s="142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28"/>
      <c r="AF67" s="28"/>
      <c r="AG67" s="28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30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31"/>
    </row>
    <row r="68" spans="1:66" ht="12.75">
      <c r="A68" s="31"/>
      <c r="B68" s="126"/>
      <c r="C68" s="123"/>
      <c r="D68" s="127"/>
      <c r="E68" s="123"/>
      <c r="F68" s="141"/>
      <c r="G68" s="125"/>
      <c r="H68" s="125"/>
      <c r="I68" s="125"/>
      <c r="J68" s="125"/>
      <c r="K68" s="125"/>
      <c r="L68" s="125"/>
      <c r="M68" s="125"/>
      <c r="N68" s="142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28"/>
      <c r="AE68" s="28"/>
      <c r="AF68" s="28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30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31"/>
    </row>
    <row r="69" spans="1:66" ht="13.5" thickBot="1">
      <c r="A69" s="31"/>
      <c r="B69" s="126"/>
      <c r="C69" s="123"/>
      <c r="D69" s="127"/>
      <c r="E69" s="123"/>
      <c r="F69" s="141"/>
      <c r="G69" s="125"/>
      <c r="H69" s="125"/>
      <c r="I69" s="125"/>
      <c r="J69" s="125"/>
      <c r="K69" s="125"/>
      <c r="L69" s="125"/>
      <c r="M69" s="125"/>
      <c r="N69" s="142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28"/>
      <c r="AE69" s="28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30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31"/>
    </row>
    <row r="70" spans="1:66" ht="12.75">
      <c r="A70" s="31"/>
      <c r="B70" s="126"/>
      <c r="C70" s="123"/>
      <c r="D70" s="127"/>
      <c r="E70" s="123"/>
      <c r="F70" s="141"/>
      <c r="G70" s="125"/>
      <c r="H70" s="125"/>
      <c r="I70" s="125"/>
      <c r="J70" s="125"/>
      <c r="K70" s="125"/>
      <c r="L70" s="125"/>
      <c r="M70" s="125"/>
      <c r="N70" s="142"/>
      <c r="O70" s="106"/>
      <c r="P70" s="106"/>
      <c r="Q70" s="106"/>
      <c r="R70" s="106"/>
      <c r="S70" s="106"/>
      <c r="T70" s="106"/>
      <c r="U70" s="106"/>
      <c r="V70" s="106"/>
      <c r="X70" s="106"/>
      <c r="Y70" s="106"/>
      <c r="Z70" s="106"/>
      <c r="AA70" s="106"/>
      <c r="AB70" s="106"/>
      <c r="AC70" s="153"/>
      <c r="AD70" s="11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30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31"/>
    </row>
    <row r="71" spans="1:66" ht="12.75">
      <c r="A71" s="31"/>
      <c r="B71" s="126"/>
      <c r="C71" s="123"/>
      <c r="D71" s="127"/>
      <c r="E71" s="123"/>
      <c r="F71" s="141"/>
      <c r="G71" s="125"/>
      <c r="H71" s="125"/>
      <c r="I71" s="125"/>
      <c r="J71" s="125"/>
      <c r="K71" s="125"/>
      <c r="L71" s="125"/>
      <c r="M71" s="125"/>
      <c r="N71" s="142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54"/>
      <c r="AD71" s="11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30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31"/>
    </row>
    <row r="72" spans="1:66" ht="12.75">
      <c r="A72" s="31"/>
      <c r="B72" s="126"/>
      <c r="C72" s="123"/>
      <c r="D72" s="127"/>
      <c r="E72" s="123"/>
      <c r="F72" s="141"/>
      <c r="G72" s="125"/>
      <c r="H72" s="125"/>
      <c r="I72" s="125"/>
      <c r="J72" s="125"/>
      <c r="K72" s="125"/>
      <c r="L72" s="125"/>
      <c r="M72" s="125"/>
      <c r="N72" s="142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54"/>
      <c r="AD72" s="11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30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31"/>
    </row>
    <row r="73" spans="1:66" ht="12.75">
      <c r="A73" s="31"/>
      <c r="B73" s="126"/>
      <c r="C73" s="123"/>
      <c r="D73" s="127"/>
      <c r="E73" s="123"/>
      <c r="F73" s="141"/>
      <c r="G73" s="125"/>
      <c r="H73" s="125"/>
      <c r="I73" s="125"/>
      <c r="J73" s="125"/>
      <c r="K73" s="125"/>
      <c r="L73" s="125"/>
      <c r="M73" s="125"/>
      <c r="N73" s="142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54"/>
      <c r="AD73" s="116"/>
      <c r="AE73" s="106"/>
      <c r="AF73" s="106"/>
      <c r="AG73" s="106"/>
      <c r="AH73" s="106"/>
      <c r="AI73" s="106"/>
      <c r="AJ73" s="106"/>
      <c r="AK73" s="106"/>
      <c r="AL73" s="106"/>
      <c r="AM73" s="106"/>
      <c r="AN73" s="116"/>
      <c r="AO73" s="116"/>
      <c r="AP73" s="116"/>
      <c r="AQ73" s="116"/>
      <c r="AR73" s="116"/>
      <c r="AS73" s="130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31"/>
    </row>
    <row r="74" spans="1:66" ht="12.75">
      <c r="A74" s="31"/>
      <c r="B74" s="126"/>
      <c r="C74" s="123"/>
      <c r="D74" s="127"/>
      <c r="E74" s="123"/>
      <c r="F74" s="141"/>
      <c r="G74" s="125"/>
      <c r="H74" s="125"/>
      <c r="I74" s="125"/>
      <c r="J74" s="125"/>
      <c r="K74" s="125"/>
      <c r="L74" s="125"/>
      <c r="M74" s="125"/>
      <c r="N74" s="142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54"/>
      <c r="AD74" s="116"/>
      <c r="AE74" s="106"/>
      <c r="AF74" s="106"/>
      <c r="AG74" s="106"/>
      <c r="AH74" s="106"/>
      <c r="AI74" s="106"/>
      <c r="AJ74" s="106"/>
      <c r="AK74" s="106"/>
      <c r="AL74" s="106"/>
      <c r="AM74" s="106"/>
      <c r="AN74" s="116"/>
      <c r="AO74" s="106"/>
      <c r="AP74" s="106"/>
      <c r="AQ74" s="106"/>
      <c r="AR74" s="106"/>
      <c r="AS74" s="130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31"/>
    </row>
    <row r="75" spans="1:66" ht="12.75">
      <c r="A75" s="31"/>
      <c r="B75" s="126"/>
      <c r="C75" s="123"/>
      <c r="D75" s="143"/>
      <c r="E75" s="123"/>
      <c r="F75" s="141"/>
      <c r="G75" s="125"/>
      <c r="H75" s="125"/>
      <c r="I75" s="125"/>
      <c r="J75" s="125"/>
      <c r="K75" s="125"/>
      <c r="L75" s="125"/>
      <c r="M75" s="125"/>
      <c r="N75" s="142"/>
      <c r="O75" s="106"/>
      <c r="P75" s="151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54"/>
      <c r="AD75" s="116"/>
      <c r="AE75" s="106"/>
      <c r="AF75" s="106"/>
      <c r="AG75" s="106"/>
      <c r="AH75" s="106"/>
      <c r="AI75" s="106"/>
      <c r="AJ75" s="106"/>
      <c r="AK75" s="106"/>
      <c r="AL75" s="106"/>
      <c r="AM75" s="106"/>
      <c r="AN75" s="116"/>
      <c r="AO75" s="106"/>
      <c r="AP75" s="106"/>
      <c r="AQ75" s="106"/>
      <c r="AR75" s="106"/>
      <c r="AS75" s="130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31"/>
    </row>
    <row r="76" spans="1:66" ht="13.5" thickBot="1">
      <c r="A76" s="31"/>
      <c r="B76" s="126"/>
      <c r="C76" s="123"/>
      <c r="D76" s="144"/>
      <c r="E76" s="123"/>
      <c r="F76" s="145"/>
      <c r="G76" s="146"/>
      <c r="H76" s="146"/>
      <c r="I76" s="146"/>
      <c r="J76" s="146"/>
      <c r="K76" s="146"/>
      <c r="L76" s="146"/>
      <c r="M76" s="146"/>
      <c r="N76" s="146"/>
      <c r="O76" s="151"/>
      <c r="P76" s="151"/>
      <c r="Q76" s="106"/>
      <c r="R76" s="106"/>
      <c r="S76" s="106"/>
      <c r="T76" s="106"/>
      <c r="U76" s="106"/>
      <c r="V76" s="106"/>
      <c r="W76" s="106"/>
      <c r="X76" s="106"/>
      <c r="Y76" s="106"/>
      <c r="AA76" s="106"/>
      <c r="AB76" s="106"/>
      <c r="AC76" s="155"/>
      <c r="AD76" s="116"/>
      <c r="AE76" s="106"/>
      <c r="AF76" s="106"/>
      <c r="AG76" s="106"/>
      <c r="AH76" s="106"/>
      <c r="AI76" s="106"/>
      <c r="AJ76" s="106"/>
      <c r="AK76" s="106"/>
      <c r="AL76" s="106"/>
      <c r="AM76" s="106"/>
      <c r="AN76" s="116"/>
      <c r="AO76" s="106"/>
      <c r="AP76" s="106"/>
      <c r="AQ76" s="106"/>
      <c r="AR76" s="106"/>
      <c r="AS76" s="130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M76" s="107"/>
      <c r="BN76" s="31"/>
    </row>
    <row r="77" spans="1:66" ht="12.75">
      <c r="A77" s="31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31"/>
    </row>
    <row r="78" spans="1:66" ht="12.75">
      <c r="A78" s="31"/>
      <c r="B78" s="108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45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7"/>
      <c r="BJ78" s="107"/>
      <c r="BK78" s="107"/>
      <c r="BL78" s="107"/>
      <c r="BM78" s="107"/>
      <c r="BN78" s="31"/>
    </row>
    <row r="79" spans="1:66" ht="12.75">
      <c r="A79" s="31"/>
      <c r="B79" s="108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45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7"/>
      <c r="BJ79" s="107"/>
      <c r="BK79" s="107"/>
      <c r="BL79" s="107"/>
      <c r="BM79" s="107"/>
      <c r="BN79" s="31"/>
    </row>
    <row r="80" spans="1:66" ht="12.75">
      <c r="A80" s="31"/>
      <c r="B80" s="108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7"/>
      <c r="BJ80" s="107"/>
      <c r="BK80" s="107"/>
      <c r="BL80" s="107"/>
      <c r="BM80" s="107"/>
      <c r="BN80" s="31"/>
    </row>
    <row r="81" spans="1:66" ht="12.75">
      <c r="A81" s="31"/>
      <c r="B81" s="108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7"/>
      <c r="BJ81" s="107"/>
      <c r="BK81" s="107"/>
      <c r="BL81" s="107"/>
      <c r="BM81" s="107"/>
      <c r="BN81" s="31"/>
    </row>
    <row r="82" spans="1:66" ht="12.75">
      <c r="A82" s="31"/>
      <c r="B82" s="108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7"/>
      <c r="BJ82" s="107"/>
      <c r="BK82" s="107"/>
      <c r="BL82" s="107"/>
      <c r="BM82" s="107"/>
      <c r="BN82" s="31"/>
    </row>
    <row r="83" spans="1:66" ht="12.75">
      <c r="A83" s="31"/>
      <c r="B83" s="108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7"/>
      <c r="BJ83" s="107"/>
      <c r="BK83" s="107"/>
      <c r="BL83" s="107"/>
      <c r="BM83" s="107"/>
      <c r="BN83" s="31"/>
    </row>
    <row r="84" spans="1:66" ht="12.75">
      <c r="A84" s="31"/>
      <c r="B84" s="108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7"/>
      <c r="BJ84" s="107"/>
      <c r="BK84" s="107"/>
      <c r="BL84" s="107"/>
      <c r="BM84" s="107"/>
      <c r="BN84" s="31"/>
    </row>
    <row r="85" spans="1:66" ht="12.75">
      <c r="A85" s="31"/>
      <c r="B85" s="108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7"/>
      <c r="BJ85" s="107"/>
      <c r="BK85" s="107"/>
      <c r="BL85" s="107"/>
      <c r="BM85" s="107"/>
      <c r="BN85" s="31"/>
    </row>
    <row r="86" spans="1:66" ht="12.75">
      <c r="A86" s="31"/>
      <c r="B86" s="108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7"/>
      <c r="BJ86" s="107"/>
      <c r="BK86" s="107"/>
      <c r="BL86" s="107"/>
      <c r="BM86" s="107"/>
      <c r="BN86" s="31"/>
    </row>
    <row r="87" spans="1:66" ht="12.75">
      <c r="A87" s="31"/>
      <c r="B87" s="108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7"/>
      <c r="BJ87" s="107"/>
      <c r="BK87" s="107"/>
      <c r="BL87" s="107"/>
      <c r="BM87" s="107"/>
      <c r="BN87" s="31"/>
    </row>
    <row r="88" spans="1:66" ht="12.75">
      <c r="A88" s="31"/>
      <c r="B88" s="108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7"/>
      <c r="BJ88" s="107"/>
      <c r="BK88" s="107"/>
      <c r="BL88" s="107"/>
      <c r="BM88" s="107"/>
      <c r="BN88" s="31"/>
    </row>
    <row r="89" spans="1:66" ht="12.75">
      <c r="A89" s="31"/>
      <c r="B89" s="108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11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7"/>
      <c r="BJ89" s="107"/>
      <c r="BK89" s="107"/>
      <c r="BL89" s="107"/>
      <c r="BM89" s="107"/>
      <c r="BN89" s="31"/>
    </row>
    <row r="90" spans="1:66" ht="12.75">
      <c r="A90" s="31"/>
      <c r="B90" s="108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7"/>
      <c r="BJ90" s="107"/>
      <c r="BK90" s="107"/>
      <c r="BL90" s="107"/>
      <c r="BM90" s="107"/>
      <c r="BN90" s="31"/>
    </row>
    <row r="91" spans="1:66" ht="12.75">
      <c r="A91" s="31"/>
      <c r="B91" s="108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7"/>
      <c r="BJ91" s="107"/>
      <c r="BK91" s="107"/>
      <c r="BL91" s="107"/>
      <c r="BM91" s="107"/>
      <c r="BN91" s="31"/>
    </row>
    <row r="92" spans="1:66" ht="12.75">
      <c r="A92" s="31"/>
      <c r="B92" s="108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7"/>
      <c r="BJ92" s="107"/>
      <c r="BK92" s="107"/>
      <c r="BL92" s="107"/>
      <c r="BM92" s="107"/>
      <c r="BN92" s="31"/>
    </row>
    <row r="93" spans="1:66" ht="12.75">
      <c r="A93" s="31"/>
      <c r="B93" s="108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7"/>
      <c r="BJ93" s="107"/>
      <c r="BK93" s="107"/>
      <c r="BL93" s="107"/>
      <c r="BM93" s="107"/>
      <c r="BN93" s="31"/>
    </row>
    <row r="94" spans="1:66" ht="12.75">
      <c r="A94" s="31"/>
      <c r="B94" s="108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7"/>
      <c r="BJ94" s="107"/>
      <c r="BK94" s="107"/>
      <c r="BL94" s="107"/>
      <c r="BM94" s="107"/>
      <c r="BN94" s="31"/>
    </row>
    <row r="95" spans="1:66" ht="12.75">
      <c r="A95" s="31"/>
      <c r="B95" s="108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7"/>
      <c r="BJ95" s="107"/>
      <c r="BK95" s="107"/>
      <c r="BL95" s="107"/>
      <c r="BM95" s="107"/>
      <c r="BN95" s="31"/>
    </row>
    <row r="96" spans="1:66" ht="12.75">
      <c r="A96" s="31"/>
      <c r="B96" s="108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7"/>
      <c r="BJ96" s="107"/>
      <c r="BK96" s="107"/>
      <c r="BL96" s="107"/>
      <c r="BM96" s="107"/>
      <c r="BN96" s="31"/>
    </row>
    <row r="97" spans="1:66" ht="12.75">
      <c r="A97" s="31"/>
      <c r="B97" s="108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7"/>
      <c r="BJ97" s="107"/>
      <c r="BK97" s="107"/>
      <c r="BL97" s="107"/>
      <c r="BM97" s="107"/>
      <c r="BN97" s="31"/>
    </row>
    <row r="98" spans="1:66" ht="12.75">
      <c r="A98" s="31"/>
      <c r="B98" s="108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7"/>
      <c r="BJ98" s="107"/>
      <c r="BK98" s="107"/>
      <c r="BL98" s="107"/>
      <c r="BM98" s="107"/>
      <c r="BN98" s="31"/>
    </row>
    <row r="99" spans="1:66" ht="13.5" thickBot="1">
      <c r="A99" s="31"/>
      <c r="B99" s="108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7"/>
      <c r="BJ99" s="107"/>
      <c r="BK99" s="107"/>
      <c r="BL99" s="107"/>
      <c r="BM99" s="107"/>
      <c r="BN99" s="31"/>
    </row>
    <row r="100" spans="1:66" ht="13.5" thickBot="1">
      <c r="A100" s="31"/>
      <c r="B100" s="147"/>
      <c r="C100" s="113"/>
      <c r="D100" s="113"/>
      <c r="E100" s="113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E100" s="157"/>
      <c r="AF100" s="158"/>
      <c r="AG100" s="158"/>
      <c r="AH100" s="158"/>
      <c r="AI100" s="158"/>
      <c r="AJ100" s="158"/>
      <c r="AK100" s="158"/>
      <c r="AL100" s="159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7"/>
      <c r="BJ100" s="107"/>
      <c r="BK100" s="107"/>
      <c r="BL100" s="107"/>
      <c r="BM100" s="107"/>
      <c r="BN100" s="31"/>
    </row>
    <row r="101" spans="1:66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64"/>
      <c r="AE101" s="65"/>
      <c r="AF101" s="65"/>
      <c r="AG101" s="65"/>
      <c r="AH101" s="65"/>
      <c r="AI101" s="65"/>
      <c r="AJ101" s="65"/>
      <c r="AK101" s="65"/>
      <c r="AL101" s="65"/>
      <c r="AM101" s="66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</row>
    <row r="102" spans="30:39" ht="13.5" thickBot="1">
      <c r="AD102" s="67"/>
      <c r="AE102" s="59"/>
      <c r="AF102" s="59"/>
      <c r="AG102" s="59"/>
      <c r="AH102" s="59"/>
      <c r="AI102" s="59"/>
      <c r="AJ102" s="59"/>
      <c r="AK102" s="59"/>
      <c r="AL102" s="59"/>
      <c r="AM102" s="6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140625" defaultRowHeight="12.75"/>
  <cols>
    <col min="2" max="2" width="15.8515625" style="0" bestFit="1" customWidth="1"/>
    <col min="3" max="3" width="3.421875" style="0" bestFit="1" customWidth="1"/>
    <col min="4" max="4" width="5.00390625" style="0" bestFit="1" customWidth="1"/>
    <col min="5" max="5" width="13.57421875" style="0" bestFit="1" customWidth="1"/>
    <col min="6" max="6" width="13.28125" style="0" bestFit="1" customWidth="1"/>
    <col min="7" max="7" width="13.421875" style="0" customWidth="1"/>
    <col min="8" max="9" width="12.140625" style="0" bestFit="1" customWidth="1"/>
    <col min="10" max="11" width="10.7109375" style="0" bestFit="1" customWidth="1"/>
    <col min="15" max="15" width="6.57421875" style="0" bestFit="1" customWidth="1"/>
    <col min="16" max="16" width="10.57421875" style="0" bestFit="1" customWidth="1"/>
    <col min="17" max="17" width="4.140625" style="0" bestFit="1" customWidth="1"/>
    <col min="18" max="18" width="10.140625" style="0" bestFit="1" customWidth="1"/>
  </cols>
  <sheetData>
    <row r="1" spans="1:17" s="1" customFormat="1" ht="25.5">
      <c r="A1" s="1" t="s">
        <v>0</v>
      </c>
      <c r="B1" s="1" t="s">
        <v>1</v>
      </c>
      <c r="C1" s="1" t="s">
        <v>40</v>
      </c>
      <c r="D1" s="1" t="s">
        <v>52</v>
      </c>
      <c r="E1" s="2" t="s">
        <v>5</v>
      </c>
      <c r="F1" s="2" t="s">
        <v>6</v>
      </c>
      <c r="G1" s="2" t="s">
        <v>11</v>
      </c>
      <c r="H1" s="2" t="s">
        <v>14</v>
      </c>
      <c r="I1" s="1" t="s">
        <v>17</v>
      </c>
      <c r="J1" s="2" t="s">
        <v>19</v>
      </c>
      <c r="K1" s="2" t="s">
        <v>20</v>
      </c>
      <c r="L1" s="2" t="s">
        <v>21</v>
      </c>
      <c r="M1" s="1" t="s">
        <v>24</v>
      </c>
      <c r="N1" s="1" t="s">
        <v>25</v>
      </c>
      <c r="O1" s="1" t="s">
        <v>29</v>
      </c>
      <c r="P1" s="1" t="s">
        <v>31</v>
      </c>
      <c r="Q1" s="1" t="s">
        <v>33</v>
      </c>
    </row>
    <row r="2" spans="1:17" ht="25.5">
      <c r="A2" t="s">
        <v>2</v>
      </c>
      <c r="B2" s="4" t="s">
        <v>34</v>
      </c>
      <c r="C2" s="7" t="s">
        <v>50</v>
      </c>
      <c r="D2">
        <v>985</v>
      </c>
      <c r="G2" s="8" t="s">
        <v>13</v>
      </c>
      <c r="J2" s="3">
        <v>1.09</v>
      </c>
      <c r="L2" t="s">
        <v>76</v>
      </c>
      <c r="M2" t="s">
        <v>35</v>
      </c>
      <c r="N2" t="s">
        <v>36</v>
      </c>
      <c r="O2" t="s">
        <v>37</v>
      </c>
      <c r="P2" t="s">
        <v>38</v>
      </c>
      <c r="Q2">
        <v>5</v>
      </c>
    </row>
    <row r="3" spans="1:17" ht="12.75">
      <c r="A3" t="s">
        <v>53</v>
      </c>
      <c r="B3" t="s">
        <v>59</v>
      </c>
      <c r="C3" s="5" t="s">
        <v>60</v>
      </c>
      <c r="D3">
        <v>1045</v>
      </c>
      <c r="G3" t="s">
        <v>57</v>
      </c>
      <c r="J3" s="6">
        <v>1.098</v>
      </c>
      <c r="M3" t="s">
        <v>58</v>
      </c>
      <c r="O3" t="s">
        <v>62</v>
      </c>
      <c r="P3" t="s">
        <v>61</v>
      </c>
      <c r="Q3">
        <v>4</v>
      </c>
    </row>
    <row r="4" spans="1:17" ht="12.75">
      <c r="A4" t="s">
        <v>56</v>
      </c>
      <c r="B4" t="s">
        <v>74</v>
      </c>
      <c r="C4" s="5" t="s">
        <v>83</v>
      </c>
      <c r="D4">
        <v>1185</v>
      </c>
      <c r="G4" s="8" t="s">
        <v>84</v>
      </c>
      <c r="J4" s="3">
        <v>1.09</v>
      </c>
      <c r="M4" t="s">
        <v>68</v>
      </c>
      <c r="N4" t="s">
        <v>26</v>
      </c>
      <c r="O4" t="s">
        <v>86</v>
      </c>
      <c r="P4" t="s">
        <v>85</v>
      </c>
      <c r="Q4">
        <v>5</v>
      </c>
    </row>
    <row r="5" spans="1:17" ht="12.75">
      <c r="A5" t="s">
        <v>2</v>
      </c>
      <c r="B5" t="s">
        <v>3</v>
      </c>
      <c r="C5" s="5" t="s">
        <v>51</v>
      </c>
      <c r="D5">
        <v>1225</v>
      </c>
      <c r="E5" t="s">
        <v>7</v>
      </c>
      <c r="F5" t="s">
        <v>9</v>
      </c>
      <c r="G5" s="8" t="s">
        <v>12</v>
      </c>
      <c r="H5" t="s">
        <v>15</v>
      </c>
      <c r="I5" t="s">
        <v>15</v>
      </c>
      <c r="J5" s="3">
        <v>1.09</v>
      </c>
      <c r="K5" s="3">
        <v>0.84</v>
      </c>
      <c r="L5" t="s">
        <v>22</v>
      </c>
      <c r="M5" t="s">
        <v>23</v>
      </c>
      <c r="N5" t="s">
        <v>26</v>
      </c>
      <c r="O5" t="s">
        <v>30</v>
      </c>
      <c r="P5" s="8" t="s">
        <v>32</v>
      </c>
      <c r="Q5">
        <v>5</v>
      </c>
    </row>
    <row r="6" spans="1:17" ht="12.75">
      <c r="A6" t="s">
        <v>54</v>
      </c>
      <c r="B6" t="s">
        <v>89</v>
      </c>
      <c r="C6" s="5" t="s">
        <v>79</v>
      </c>
      <c r="D6">
        <v>1265</v>
      </c>
      <c r="E6" t="s">
        <v>70</v>
      </c>
      <c r="G6" t="s">
        <v>71</v>
      </c>
      <c r="L6" t="s">
        <v>75</v>
      </c>
      <c r="M6" t="s">
        <v>68</v>
      </c>
      <c r="N6" t="s">
        <v>88</v>
      </c>
      <c r="O6" t="s">
        <v>77</v>
      </c>
      <c r="P6" t="s">
        <v>78</v>
      </c>
      <c r="Q6">
        <v>5</v>
      </c>
    </row>
    <row r="7" spans="1:17" ht="12.75">
      <c r="A7" t="s">
        <v>2</v>
      </c>
      <c r="B7" t="s">
        <v>4</v>
      </c>
      <c r="C7" s="5" t="s">
        <v>51</v>
      </c>
      <c r="D7">
        <v>1275</v>
      </c>
      <c r="E7" t="s">
        <v>8</v>
      </c>
      <c r="F7" t="s">
        <v>10</v>
      </c>
      <c r="G7" s="8" t="s">
        <v>13</v>
      </c>
      <c r="H7" t="s">
        <v>16</v>
      </c>
      <c r="I7" t="s">
        <v>18</v>
      </c>
      <c r="J7" s="3">
        <v>1.08</v>
      </c>
      <c r="K7" s="3">
        <v>0.84</v>
      </c>
      <c r="L7" t="s">
        <v>22</v>
      </c>
      <c r="M7" t="s">
        <v>28</v>
      </c>
      <c r="N7" t="s">
        <v>27</v>
      </c>
      <c r="O7" t="s">
        <v>30</v>
      </c>
      <c r="P7" s="8" t="s">
        <v>32</v>
      </c>
      <c r="Q7">
        <v>6</v>
      </c>
    </row>
    <row r="8" spans="1:17" ht="12.75">
      <c r="A8" t="s">
        <v>39</v>
      </c>
      <c r="B8" t="s">
        <v>41</v>
      </c>
      <c r="C8" s="5" t="s">
        <v>42</v>
      </c>
      <c r="D8">
        <v>1430</v>
      </c>
      <c r="E8" t="s">
        <v>43</v>
      </c>
      <c r="F8" t="s">
        <v>44</v>
      </c>
      <c r="G8" s="4" t="s">
        <v>45</v>
      </c>
      <c r="H8" t="s">
        <v>46</v>
      </c>
      <c r="I8" t="s">
        <v>45</v>
      </c>
      <c r="K8" s="6">
        <v>0.831</v>
      </c>
      <c r="M8" t="s">
        <v>47</v>
      </c>
      <c r="O8" t="s">
        <v>49</v>
      </c>
      <c r="P8" t="s">
        <v>48</v>
      </c>
      <c r="Q8">
        <v>5</v>
      </c>
    </row>
    <row r="9" spans="1:19" ht="12.75">
      <c r="A9" t="s">
        <v>55</v>
      </c>
      <c r="B9" t="s">
        <v>72</v>
      </c>
      <c r="C9" s="5" t="s">
        <v>83</v>
      </c>
      <c r="D9">
        <v>1535</v>
      </c>
      <c r="J9" s="3">
        <v>1.09</v>
      </c>
      <c r="K9" s="3">
        <v>0.85</v>
      </c>
      <c r="M9" t="s">
        <v>81</v>
      </c>
      <c r="N9" t="s">
        <v>26</v>
      </c>
      <c r="Q9">
        <v>5</v>
      </c>
      <c r="R9" t="s">
        <v>82</v>
      </c>
      <c r="S9" t="s">
        <v>87</v>
      </c>
    </row>
    <row r="10" spans="1:19" ht="12.75">
      <c r="A10" t="s">
        <v>55</v>
      </c>
      <c r="B10" t="s">
        <v>73</v>
      </c>
      <c r="C10" s="5" t="s">
        <v>83</v>
      </c>
      <c r="D10">
        <v>1615</v>
      </c>
      <c r="J10" s="3">
        <v>1.09</v>
      </c>
      <c r="K10" s="3">
        <v>0.85</v>
      </c>
      <c r="N10" t="s">
        <v>80</v>
      </c>
      <c r="Q10">
        <v>6</v>
      </c>
      <c r="R10" t="s">
        <v>82</v>
      </c>
      <c r="S10" t="s">
        <v>87</v>
      </c>
    </row>
    <row r="11" spans="1:13" ht="12.75">
      <c r="A11" t="s">
        <v>53</v>
      </c>
      <c r="B11" t="s">
        <v>63</v>
      </c>
      <c r="C11" s="5" t="s">
        <v>64</v>
      </c>
      <c r="D11" t="s">
        <v>69</v>
      </c>
      <c r="G11" t="s">
        <v>65</v>
      </c>
      <c r="J11" s="6"/>
      <c r="M11" t="s">
        <v>58</v>
      </c>
    </row>
    <row r="12" spans="1:13" ht="12.75">
      <c r="A12" t="s">
        <v>53</v>
      </c>
      <c r="B12" t="s">
        <v>66</v>
      </c>
      <c r="C12" s="5" t="s">
        <v>64</v>
      </c>
      <c r="D12" t="s">
        <v>69</v>
      </c>
      <c r="G12" t="s">
        <v>67</v>
      </c>
      <c r="J12" s="6"/>
      <c r="M12" t="s">
        <v>58</v>
      </c>
    </row>
  </sheetData>
  <hyperlinks>
    <hyperlink ref="C8" r:id="rId1" display="http://www.vaillant.nl/article.php?folder_default_tree=10002-10325-10328&amp;folder_default_netfolderID=10421&amp;folder_where_from=default&amp;article_default_id=4744"/>
    <hyperlink ref="C2" r:id="rId2" display="http://intergasverwarming.nl/main.php?page=producten&amp;menu=hr-ketels&amp;subpage=hr3630_techniek"/>
    <hyperlink ref="C7" r:id="rId3" display="http://intergasverwarming.nl/main.php?page=producten&amp;menu=prestige&amp;subpage=prestige_techniek"/>
    <hyperlink ref="C5" r:id="rId4" display="http://intergasverwarming.nl/main.php?page=producten&amp;menu=prestige&amp;subpage=prestige_techniek"/>
    <hyperlink ref="C3" r:id="rId5" display="http://www.agpo.nl/consument/html/producten/hr_econpact_geg.shtml"/>
    <hyperlink ref="C12" r:id="rId6" display="http://www.agpo.nl/consument/home/doc/l_ultima.pdf"/>
    <hyperlink ref="C11" r:id="rId7" display="http://www.agpo.nl/consument/home/doc/l_ultima.pdf"/>
    <hyperlink ref="C6" r:id="rId8" display="http://www.bosch-thermotechnik.nl/nl/producten/hr/index.htm"/>
    <hyperlink ref="C9" r:id="rId9" display="http://www.daalderop.nl/"/>
    <hyperlink ref="C10" r:id="rId10" display="http://www.daalderop.nl/"/>
    <hyperlink ref="C4" r:id="rId11" display="http://www.daalderop.nl/"/>
  </hyperlinks>
  <printOptions/>
  <pageMargins left="0.24" right="0.28" top="1" bottom="1" header="0.5" footer="0.5"/>
  <pageSetup fitToHeight="1" fitToWidth="1" horizontalDpi="300" verticalDpi="300" orientation="landscape" paperSize="9" scale="77" r:id="rId12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7"/>
  <sheetViews>
    <sheetView workbookViewId="0" topLeftCell="A1">
      <pane xSplit="2" topLeftCell="C1" activePane="topRight" state="frozen"/>
      <selection pane="topLeft" activeCell="A1" sqref="A1"/>
      <selection pane="topRight" activeCell="C19" sqref="C19"/>
    </sheetView>
  </sheetViews>
  <sheetFormatPr defaultColWidth="9.140625" defaultRowHeight="12.75"/>
  <cols>
    <col min="1" max="1" width="12.7109375" style="0" bestFit="1" customWidth="1"/>
    <col min="2" max="2" width="12.57421875" style="0" bestFit="1" customWidth="1"/>
    <col min="3" max="3" width="6.7109375" style="0" bestFit="1" customWidth="1"/>
    <col min="4" max="4" width="8.00390625" style="0" bestFit="1" customWidth="1"/>
    <col min="5" max="5" width="7.00390625" style="0" customWidth="1"/>
    <col min="6" max="6" width="7.28125" style="0" bestFit="1" customWidth="1"/>
    <col min="7" max="7" width="9.7109375" style="0" bestFit="1" customWidth="1"/>
    <col min="8" max="9" width="8.00390625" style="0" bestFit="1" customWidth="1"/>
    <col min="10" max="10" width="8.28125" style="0" customWidth="1"/>
    <col min="11" max="11" width="8.7109375" style="0" bestFit="1" customWidth="1"/>
    <col min="12" max="12" width="5.00390625" style="0" bestFit="1" customWidth="1"/>
    <col min="13" max="13" width="10.140625" style="0" bestFit="1" customWidth="1"/>
    <col min="14" max="14" width="6.00390625" style="0" bestFit="1" customWidth="1"/>
    <col min="15" max="15" width="8.7109375" style="0" bestFit="1" customWidth="1"/>
    <col min="16" max="16" width="5.00390625" style="0" bestFit="1" customWidth="1"/>
    <col min="17" max="17" width="5.140625" style="0" customWidth="1"/>
    <col min="18" max="18" width="5.00390625" style="0" bestFit="1" customWidth="1"/>
    <col min="19" max="19" width="4.8515625" style="0" bestFit="1" customWidth="1"/>
    <col min="20" max="20" width="7.28125" style="0" bestFit="1" customWidth="1"/>
    <col min="21" max="21" width="8.140625" style="0" bestFit="1" customWidth="1"/>
    <col min="22" max="22" width="8.140625" style="0" customWidth="1"/>
    <col min="23" max="23" width="5.140625" style="0" bestFit="1" customWidth="1"/>
  </cols>
  <sheetData>
    <row r="2" spans="1:15" s="1" customFormat="1" ht="12.75">
      <c r="A2" s="1" t="s">
        <v>106</v>
      </c>
      <c r="B2" s="1" t="s">
        <v>107</v>
      </c>
      <c r="G2" s="1" t="s">
        <v>124</v>
      </c>
      <c r="H2" s="1" t="s">
        <v>92</v>
      </c>
      <c r="I2" s="1" t="s">
        <v>93</v>
      </c>
      <c r="J2" s="1" t="s">
        <v>94</v>
      </c>
      <c r="K2" s="1" t="s">
        <v>127</v>
      </c>
      <c r="N2" s="1" t="s">
        <v>91</v>
      </c>
      <c r="O2" s="1" t="s">
        <v>192</v>
      </c>
    </row>
    <row r="3" spans="1:15" ht="12.75">
      <c r="A3" t="s">
        <v>98</v>
      </c>
      <c r="B3">
        <v>65</v>
      </c>
      <c r="D3" s="3">
        <v>0.2</v>
      </c>
      <c r="E3" t="s">
        <v>115</v>
      </c>
      <c r="G3" t="s">
        <v>125</v>
      </c>
      <c r="H3">
        <v>9.6</v>
      </c>
      <c r="I3">
        <v>6.6</v>
      </c>
      <c r="J3">
        <v>4</v>
      </c>
      <c r="K3">
        <f>H3*I3*J3</f>
        <v>253.43999999999997</v>
      </c>
      <c r="N3">
        <v>10</v>
      </c>
      <c r="O3">
        <v>1425</v>
      </c>
    </row>
    <row r="4" spans="1:15" ht="12.75">
      <c r="A4" t="s">
        <v>99</v>
      </c>
      <c r="B4">
        <v>75</v>
      </c>
      <c r="D4" s="3">
        <v>-0.1</v>
      </c>
      <c r="E4" t="s">
        <v>116</v>
      </c>
      <c r="G4" t="s">
        <v>126</v>
      </c>
      <c r="H4">
        <v>9.6</v>
      </c>
      <c r="I4">
        <v>6.6</v>
      </c>
      <c r="J4">
        <f>3.5/2</f>
        <v>1.75</v>
      </c>
      <c r="K4">
        <f>H4*I4*J4</f>
        <v>110.87999999999998</v>
      </c>
      <c r="N4">
        <v>11</v>
      </c>
      <c r="O4">
        <v>2190</v>
      </c>
    </row>
    <row r="5" spans="1:15" ht="12.75">
      <c r="A5" t="s">
        <v>104</v>
      </c>
      <c r="B5">
        <v>65</v>
      </c>
      <c r="D5" s="3">
        <v>-0.1</v>
      </c>
      <c r="E5" t="s">
        <v>117</v>
      </c>
      <c r="G5" t="s">
        <v>128</v>
      </c>
      <c r="H5">
        <v>6.5</v>
      </c>
      <c r="I5">
        <v>2.8</v>
      </c>
      <c r="J5">
        <v>2.4</v>
      </c>
      <c r="K5">
        <f>H5*I5*J5</f>
        <v>43.68</v>
      </c>
      <c r="N5">
        <v>22</v>
      </c>
      <c r="O5">
        <v>4300</v>
      </c>
    </row>
    <row r="6" spans="1:15" ht="12.75">
      <c r="A6" t="s">
        <v>100</v>
      </c>
      <c r="B6">
        <v>65</v>
      </c>
      <c r="G6" t="s">
        <v>129</v>
      </c>
      <c r="H6">
        <v>6.5</v>
      </c>
      <c r="I6">
        <v>2.8</v>
      </c>
      <c r="J6">
        <v>0.5</v>
      </c>
      <c r="K6">
        <f>H6*I6*J6</f>
        <v>9.1</v>
      </c>
      <c r="N6">
        <v>33</v>
      </c>
      <c r="O6">
        <v>6000</v>
      </c>
    </row>
    <row r="7" spans="1:11" ht="12.75">
      <c r="A7" t="s">
        <v>110</v>
      </c>
      <c r="B7">
        <v>65</v>
      </c>
      <c r="K7">
        <f>SUM(K3:K6)</f>
        <v>417.09999999999997</v>
      </c>
    </row>
    <row r="8" spans="1:2" ht="12.75">
      <c r="A8" t="s">
        <v>103</v>
      </c>
      <c r="B8">
        <v>100</v>
      </c>
    </row>
    <row r="10" spans="10:11" ht="12.75">
      <c r="J10" s="10" t="s">
        <v>130</v>
      </c>
      <c r="K10">
        <f>K7*80</f>
        <v>33368</v>
      </c>
    </row>
    <row r="17" ht="12.75">
      <c r="Q17" t="s">
        <v>132</v>
      </c>
    </row>
    <row r="18" spans="1:25" s="1" customFormat="1" ht="12.75">
      <c r="A18" s="1" t="s">
        <v>90</v>
      </c>
      <c r="B18" s="1" t="s">
        <v>91</v>
      </c>
      <c r="C18" s="1" t="s">
        <v>92</v>
      </c>
      <c r="D18" s="1" t="s">
        <v>93</v>
      </c>
      <c r="E18" s="1" t="s">
        <v>94</v>
      </c>
      <c r="F18" s="1" t="s">
        <v>108</v>
      </c>
      <c r="G18" s="1" t="s">
        <v>109</v>
      </c>
      <c r="H18" s="1" t="s">
        <v>111</v>
      </c>
      <c r="I18" s="1" t="s">
        <v>114</v>
      </c>
      <c r="J18" s="1" t="s">
        <v>112</v>
      </c>
      <c r="K18" s="1" t="s">
        <v>113</v>
      </c>
      <c r="M18" s="1" t="s">
        <v>131</v>
      </c>
      <c r="N18" s="1" t="s">
        <v>114</v>
      </c>
      <c r="O18" s="1" t="s">
        <v>113</v>
      </c>
      <c r="Q18" s="1" t="s">
        <v>133</v>
      </c>
      <c r="R18" s="1" t="s">
        <v>134</v>
      </c>
      <c r="S18" s="1" t="s">
        <v>91</v>
      </c>
      <c r="T18" s="1" t="s">
        <v>94</v>
      </c>
      <c r="U18" s="1" t="s">
        <v>135</v>
      </c>
      <c r="V18" s="1" t="s">
        <v>193</v>
      </c>
      <c r="W18" s="1" t="s">
        <v>194</v>
      </c>
      <c r="Y18" s="1" t="s">
        <v>195</v>
      </c>
    </row>
    <row r="19" spans="1:25" ht="12.75">
      <c r="A19" t="s">
        <v>95</v>
      </c>
      <c r="B19" t="s">
        <v>98</v>
      </c>
      <c r="C19">
        <v>3.5</v>
      </c>
      <c r="D19">
        <v>5.5</v>
      </c>
      <c r="E19">
        <v>3.4</v>
      </c>
      <c r="F19">
        <f aca="true" t="shared" si="0" ref="F19:F29">C19*D19*E19</f>
        <v>65.45</v>
      </c>
      <c r="G19">
        <f>VLOOKUP(B19,A$3:B$8,2,FALSE)</f>
        <v>65</v>
      </c>
      <c r="H19" s="9">
        <f>G19*F19</f>
        <v>4254.25</v>
      </c>
      <c r="I19" s="9">
        <f aca="true" t="shared" si="1" ref="I19:I29">H19*1.2</f>
        <v>5105.099999999999</v>
      </c>
      <c r="J19">
        <f>C19*D19*70</f>
        <v>1347.5</v>
      </c>
      <c r="K19" s="9">
        <f aca="true" t="shared" si="2" ref="K19:K29">I19-J19</f>
        <v>3757.5999999999995</v>
      </c>
      <c r="M19">
        <f>F19*80</f>
        <v>5236</v>
      </c>
      <c r="N19" s="9">
        <f aca="true" t="shared" si="3" ref="N19:N29">M19*1.2</f>
        <v>6283.2</v>
      </c>
      <c r="O19" s="9">
        <f aca="true" t="shared" si="4" ref="O19:O29">M19-J19</f>
        <v>3888.5</v>
      </c>
      <c r="Q19">
        <v>4.5</v>
      </c>
      <c r="R19">
        <v>4.7</v>
      </c>
      <c r="S19">
        <v>22</v>
      </c>
      <c r="T19">
        <v>60</v>
      </c>
      <c r="U19">
        <v>120</v>
      </c>
      <c r="V19">
        <f>(T19*U19)/10000</f>
        <v>0.72</v>
      </c>
      <c r="W19">
        <f>LOOKUP(S19,N$3:N$6,O$3:O$6)*V19</f>
        <v>3096</v>
      </c>
      <c r="X19" t="s">
        <v>137</v>
      </c>
      <c r="Y19">
        <f>F19*40</f>
        <v>2618</v>
      </c>
    </row>
    <row r="20" spans="1:25" ht="12.75">
      <c r="A20" t="s">
        <v>96</v>
      </c>
      <c r="B20" t="s">
        <v>99</v>
      </c>
      <c r="C20">
        <v>6</v>
      </c>
      <c r="D20">
        <v>4</v>
      </c>
      <c r="E20">
        <v>3.4</v>
      </c>
      <c r="F20">
        <f t="shared" si="0"/>
        <v>81.6</v>
      </c>
      <c r="G20">
        <f aca="true" t="shared" si="5" ref="G20:G29">VLOOKUP(B20,A$3:B$8,2,FALSE)</f>
        <v>75</v>
      </c>
      <c r="H20" s="9">
        <f aca="true" t="shared" si="6" ref="H20:H29">G20*F20</f>
        <v>6120</v>
      </c>
      <c r="I20" s="9">
        <f t="shared" si="1"/>
        <v>7344</v>
      </c>
      <c r="J20">
        <f>C20*D20*70</f>
        <v>1680</v>
      </c>
      <c r="K20" s="9">
        <f t="shared" si="2"/>
        <v>5664</v>
      </c>
      <c r="M20">
        <f aca="true" t="shared" si="7" ref="M20:M29">F20*80</f>
        <v>6528</v>
      </c>
      <c r="N20" s="9">
        <f t="shared" si="3"/>
        <v>7833.599999999999</v>
      </c>
      <c r="O20" s="9">
        <f t="shared" si="4"/>
        <v>4848</v>
      </c>
      <c r="Q20">
        <v>6.1</v>
      </c>
      <c r="R20">
        <v>6.5</v>
      </c>
      <c r="T20">
        <v>35</v>
      </c>
      <c r="U20">
        <v>240</v>
      </c>
      <c r="V20">
        <f aca="true" t="shared" si="8" ref="V20:V30">(T20*U20)/10000</f>
        <v>0.84</v>
      </c>
      <c r="W20" t="e">
        <f aca="true" t="shared" si="9" ref="W20:W30">LOOKUP(S20,N$3:N$6,O$3:O$6)*V20</f>
        <v>#N/A</v>
      </c>
      <c r="Y20">
        <f>F20*40</f>
        <v>3264</v>
      </c>
    </row>
    <row r="21" spans="1:23" ht="12.75">
      <c r="A21" t="s">
        <v>118</v>
      </c>
      <c r="B21" t="s">
        <v>97</v>
      </c>
      <c r="C21">
        <v>10</v>
      </c>
      <c r="D21">
        <v>1.1</v>
      </c>
      <c r="E21">
        <v>3.4</v>
      </c>
      <c r="F21">
        <f t="shared" si="0"/>
        <v>37.4</v>
      </c>
      <c r="G21">
        <f t="shared" si="5"/>
        <v>65</v>
      </c>
      <c r="H21" s="9">
        <f t="shared" si="6"/>
        <v>2431</v>
      </c>
      <c r="I21" s="9">
        <f t="shared" si="1"/>
        <v>2917.2</v>
      </c>
      <c r="J21">
        <f>C21*D21*70</f>
        <v>770</v>
      </c>
      <c r="K21" s="11">
        <f t="shared" si="2"/>
        <v>2147.2</v>
      </c>
      <c r="M21">
        <f t="shared" si="7"/>
        <v>2992</v>
      </c>
      <c r="N21" s="9">
        <f t="shared" si="3"/>
        <v>3590.4</v>
      </c>
      <c r="O21" s="12">
        <f t="shared" si="4"/>
        <v>2222</v>
      </c>
      <c r="V21">
        <f t="shared" si="8"/>
        <v>0</v>
      </c>
      <c r="W21" t="e">
        <f t="shared" si="9"/>
        <v>#N/A</v>
      </c>
    </row>
    <row r="22" spans="1:23" ht="12.75">
      <c r="A22" t="s">
        <v>119</v>
      </c>
      <c r="B22" t="s">
        <v>97</v>
      </c>
      <c r="C22">
        <v>2</v>
      </c>
      <c r="D22">
        <v>0.9</v>
      </c>
      <c r="E22">
        <v>3.4</v>
      </c>
      <c r="F22">
        <f t="shared" si="0"/>
        <v>6.12</v>
      </c>
      <c r="G22">
        <f>VLOOKUP(B22,A$3:B$8,2,FALSE)</f>
        <v>65</v>
      </c>
      <c r="H22" s="9">
        <f>G22*F22</f>
        <v>397.8</v>
      </c>
      <c r="I22" s="9">
        <f t="shared" si="1"/>
        <v>477.36</v>
      </c>
      <c r="J22">
        <f>C22*D22*70</f>
        <v>126</v>
      </c>
      <c r="K22" s="11">
        <f t="shared" si="2"/>
        <v>351.36</v>
      </c>
      <c r="M22">
        <f t="shared" si="7"/>
        <v>489.6</v>
      </c>
      <c r="N22" s="9">
        <f t="shared" si="3"/>
        <v>587.52</v>
      </c>
      <c r="O22" s="12">
        <f t="shared" si="4"/>
        <v>363.6</v>
      </c>
      <c r="V22">
        <f t="shared" si="8"/>
        <v>0</v>
      </c>
      <c r="W22" t="e">
        <f t="shared" si="9"/>
        <v>#N/A</v>
      </c>
    </row>
    <row r="23" spans="1:23" ht="12.75">
      <c r="A23" t="s">
        <v>120</v>
      </c>
      <c r="B23" t="s">
        <v>97</v>
      </c>
      <c r="C23">
        <v>4</v>
      </c>
      <c r="D23">
        <v>0.9</v>
      </c>
      <c r="E23">
        <v>1.7</v>
      </c>
      <c r="F23">
        <f t="shared" si="0"/>
        <v>6.12</v>
      </c>
      <c r="G23">
        <f>VLOOKUP(B23,A$3:B$8,2,FALSE)</f>
        <v>65</v>
      </c>
      <c r="H23" s="9">
        <f>G23*F23</f>
        <v>397.8</v>
      </c>
      <c r="I23" s="9">
        <f t="shared" si="1"/>
        <v>477.36</v>
      </c>
      <c r="K23" s="11">
        <f t="shared" si="2"/>
        <v>477.36</v>
      </c>
      <c r="M23">
        <f t="shared" si="7"/>
        <v>489.6</v>
      </c>
      <c r="N23" s="9">
        <f t="shared" si="3"/>
        <v>587.52</v>
      </c>
      <c r="O23" s="12">
        <f t="shared" si="4"/>
        <v>489.6</v>
      </c>
      <c r="V23">
        <f t="shared" si="8"/>
        <v>0</v>
      </c>
      <c r="W23" t="e">
        <f t="shared" si="9"/>
        <v>#N/A</v>
      </c>
    </row>
    <row r="24" spans="1:24" ht="12.75">
      <c r="A24" t="s">
        <v>121</v>
      </c>
      <c r="B24" t="s">
        <v>97</v>
      </c>
      <c r="C24">
        <v>3</v>
      </c>
      <c r="D24">
        <v>2</v>
      </c>
      <c r="E24">
        <v>2.2</v>
      </c>
      <c r="F24">
        <f t="shared" si="0"/>
        <v>13.200000000000001</v>
      </c>
      <c r="G24">
        <f>VLOOKUP(B24,A$3:B$8,2,FALSE)</f>
        <v>65</v>
      </c>
      <c r="H24" s="9">
        <f>G24*F24</f>
        <v>858.0000000000001</v>
      </c>
      <c r="I24" s="9">
        <f t="shared" si="1"/>
        <v>1029.6000000000001</v>
      </c>
      <c r="K24" s="11">
        <f t="shared" si="2"/>
        <v>1029.6000000000001</v>
      </c>
      <c r="L24" s="9">
        <f>SUM(K21:K24)</f>
        <v>4005.5200000000004</v>
      </c>
      <c r="M24">
        <f t="shared" si="7"/>
        <v>1056</v>
      </c>
      <c r="N24" s="9">
        <f t="shared" si="3"/>
        <v>1267.2</v>
      </c>
      <c r="O24" s="12">
        <f t="shared" si="4"/>
        <v>1056</v>
      </c>
      <c r="P24" s="9">
        <f>SUM(O21:O24)</f>
        <v>4131.2</v>
      </c>
      <c r="Q24">
        <v>2.7</v>
      </c>
      <c r="R24">
        <v>3.3</v>
      </c>
      <c r="S24">
        <v>22</v>
      </c>
      <c r="T24">
        <v>90</v>
      </c>
      <c r="U24">
        <v>60</v>
      </c>
      <c r="V24">
        <f t="shared" si="8"/>
        <v>0.54</v>
      </c>
      <c r="W24">
        <f t="shared" si="9"/>
        <v>2322</v>
      </c>
      <c r="X24" t="s">
        <v>136</v>
      </c>
    </row>
    <row r="25" spans="1:23" ht="12.75">
      <c r="A25" t="s">
        <v>122</v>
      </c>
      <c r="B25" t="s">
        <v>100</v>
      </c>
      <c r="C25">
        <v>6.5</v>
      </c>
      <c r="D25">
        <v>2.8</v>
      </c>
      <c r="E25">
        <v>2.4</v>
      </c>
      <c r="F25">
        <f t="shared" si="0"/>
        <v>43.68</v>
      </c>
      <c r="G25">
        <f t="shared" si="5"/>
        <v>65</v>
      </c>
      <c r="H25" s="9">
        <f t="shared" si="6"/>
        <v>2839.2</v>
      </c>
      <c r="I25" s="9">
        <f t="shared" si="1"/>
        <v>3407.0399999999995</v>
      </c>
      <c r="J25">
        <f>C25*D25*70</f>
        <v>1274</v>
      </c>
      <c r="K25" s="11">
        <f t="shared" si="2"/>
        <v>2133.0399999999995</v>
      </c>
      <c r="M25">
        <f t="shared" si="7"/>
        <v>3494.4</v>
      </c>
      <c r="N25" s="9">
        <f t="shared" si="3"/>
        <v>4193.28</v>
      </c>
      <c r="O25" s="12">
        <f t="shared" si="4"/>
        <v>2220.4</v>
      </c>
      <c r="V25">
        <f t="shared" si="8"/>
        <v>0</v>
      </c>
      <c r="W25" t="e">
        <f t="shared" si="9"/>
        <v>#N/A</v>
      </c>
    </row>
    <row r="26" spans="1:24" ht="12.75">
      <c r="A26" t="s">
        <v>123</v>
      </c>
      <c r="B26" t="s">
        <v>100</v>
      </c>
      <c r="C26">
        <v>6.5</v>
      </c>
      <c r="D26">
        <v>2.8</v>
      </c>
      <c r="E26">
        <v>0.5</v>
      </c>
      <c r="F26">
        <f t="shared" si="0"/>
        <v>9.1</v>
      </c>
      <c r="G26">
        <f>VLOOKUP(B26,A$3:B$8,2,FALSE)</f>
        <v>65</v>
      </c>
      <c r="H26" s="9">
        <f>G26*F26</f>
        <v>591.5</v>
      </c>
      <c r="I26" s="9">
        <f t="shared" si="1"/>
        <v>709.8</v>
      </c>
      <c r="K26" s="11">
        <f t="shared" si="2"/>
        <v>709.8</v>
      </c>
      <c r="L26" s="9">
        <f>SUM(K25:K26)</f>
        <v>2842.8399999999992</v>
      </c>
      <c r="M26">
        <f t="shared" si="7"/>
        <v>728</v>
      </c>
      <c r="N26" s="9">
        <f t="shared" si="3"/>
        <v>873.6</v>
      </c>
      <c r="O26" s="12">
        <f t="shared" si="4"/>
        <v>728</v>
      </c>
      <c r="P26" s="9">
        <f>SUM(O25:O26)</f>
        <v>2948.4</v>
      </c>
      <c r="Q26">
        <v>4.1</v>
      </c>
      <c r="R26">
        <v>5</v>
      </c>
      <c r="S26">
        <v>22</v>
      </c>
      <c r="T26">
        <v>60</v>
      </c>
      <c r="U26">
        <v>180</v>
      </c>
      <c r="V26">
        <f t="shared" si="8"/>
        <v>1.08</v>
      </c>
      <c r="W26">
        <f t="shared" si="9"/>
        <v>4644</v>
      </c>
      <c r="X26" t="s">
        <v>138</v>
      </c>
    </row>
    <row r="27" spans="1:25" ht="12.75">
      <c r="A27" t="s">
        <v>101</v>
      </c>
      <c r="B27" t="s">
        <v>104</v>
      </c>
      <c r="C27">
        <v>3.5</v>
      </c>
      <c r="D27">
        <v>6</v>
      </c>
      <c r="E27">
        <v>2</v>
      </c>
      <c r="F27">
        <f t="shared" si="0"/>
        <v>42</v>
      </c>
      <c r="G27">
        <f t="shared" si="5"/>
        <v>65</v>
      </c>
      <c r="H27" s="9">
        <f t="shared" si="6"/>
        <v>2730</v>
      </c>
      <c r="I27" s="9">
        <f t="shared" si="1"/>
        <v>3276</v>
      </c>
      <c r="K27" s="9">
        <f t="shared" si="2"/>
        <v>3276</v>
      </c>
      <c r="M27">
        <f t="shared" si="7"/>
        <v>3360</v>
      </c>
      <c r="N27" s="9">
        <f t="shared" si="3"/>
        <v>4032</v>
      </c>
      <c r="O27" s="9">
        <f t="shared" si="4"/>
        <v>3360</v>
      </c>
      <c r="Q27">
        <v>4.3</v>
      </c>
      <c r="S27">
        <v>22</v>
      </c>
      <c r="T27">
        <v>60</v>
      </c>
      <c r="U27">
        <v>200</v>
      </c>
      <c r="V27">
        <f t="shared" si="8"/>
        <v>1.2</v>
      </c>
      <c r="W27">
        <f t="shared" si="9"/>
        <v>5160</v>
      </c>
      <c r="X27" t="s">
        <v>139</v>
      </c>
      <c r="Y27">
        <f>F27*40</f>
        <v>1680</v>
      </c>
    </row>
    <row r="28" spans="1:25" ht="12.75">
      <c r="A28" t="s">
        <v>102</v>
      </c>
      <c r="B28" t="s">
        <v>104</v>
      </c>
      <c r="C28">
        <v>2.5</v>
      </c>
      <c r="D28">
        <v>6</v>
      </c>
      <c r="E28">
        <v>2.5</v>
      </c>
      <c r="F28">
        <f t="shared" si="0"/>
        <v>37.5</v>
      </c>
      <c r="G28">
        <f t="shared" si="5"/>
        <v>65</v>
      </c>
      <c r="H28" s="9">
        <f t="shared" si="6"/>
        <v>2437.5</v>
      </c>
      <c r="I28" s="9">
        <f t="shared" si="1"/>
        <v>2925</v>
      </c>
      <c r="K28" s="9">
        <f t="shared" si="2"/>
        <v>2925</v>
      </c>
      <c r="M28">
        <f t="shared" si="7"/>
        <v>3000</v>
      </c>
      <c r="N28" s="9">
        <f t="shared" si="3"/>
        <v>3600</v>
      </c>
      <c r="O28" s="9">
        <f t="shared" si="4"/>
        <v>3000</v>
      </c>
      <c r="Q28">
        <v>3.7</v>
      </c>
      <c r="R28">
        <v>3.9</v>
      </c>
      <c r="S28">
        <v>33</v>
      </c>
      <c r="T28">
        <v>60</v>
      </c>
      <c r="U28">
        <v>120</v>
      </c>
      <c r="V28">
        <f t="shared" si="8"/>
        <v>0.72</v>
      </c>
      <c r="W28">
        <f t="shared" si="9"/>
        <v>4320</v>
      </c>
      <c r="X28" t="s">
        <v>140</v>
      </c>
      <c r="Y28">
        <f>F28*40</f>
        <v>1500</v>
      </c>
    </row>
    <row r="29" spans="1:23" ht="12.75">
      <c r="A29" t="s">
        <v>103</v>
      </c>
      <c r="B29" t="s">
        <v>105</v>
      </c>
      <c r="C29">
        <v>3</v>
      </c>
      <c r="D29">
        <v>3</v>
      </c>
      <c r="E29">
        <v>2.4</v>
      </c>
      <c r="F29">
        <f t="shared" si="0"/>
        <v>21.599999999999998</v>
      </c>
      <c r="G29">
        <f t="shared" si="5"/>
        <v>100</v>
      </c>
      <c r="H29" s="9">
        <f t="shared" si="6"/>
        <v>2160</v>
      </c>
      <c r="I29" s="9">
        <f t="shared" si="1"/>
        <v>2592</v>
      </c>
      <c r="J29">
        <f>C29*D29*70</f>
        <v>630</v>
      </c>
      <c r="K29" s="9">
        <f t="shared" si="2"/>
        <v>1962</v>
      </c>
      <c r="M29">
        <f t="shared" si="7"/>
        <v>1727.9999999999998</v>
      </c>
      <c r="N29" s="9">
        <f t="shared" si="3"/>
        <v>2073.5999999999995</v>
      </c>
      <c r="O29" s="9">
        <f t="shared" si="4"/>
        <v>1097.9999999999998</v>
      </c>
      <c r="P29" s="27">
        <v>1</v>
      </c>
      <c r="Q29">
        <v>2.2</v>
      </c>
      <c r="T29">
        <v>200</v>
      </c>
      <c r="U29">
        <v>60</v>
      </c>
      <c r="V29">
        <f t="shared" si="8"/>
        <v>1.2</v>
      </c>
      <c r="W29" t="e">
        <f t="shared" si="9"/>
        <v>#N/A</v>
      </c>
    </row>
    <row r="30" spans="6:23" ht="12.75">
      <c r="F30">
        <f>SUM(F19:F29)</f>
        <v>363.77000000000004</v>
      </c>
      <c r="I30" s="9">
        <f>SUM(H19:H29)</f>
        <v>25217.05</v>
      </c>
      <c r="K30" s="9"/>
      <c r="M30">
        <f>SUM(M19:M29)</f>
        <v>29101.600000000002</v>
      </c>
      <c r="N30" s="9">
        <f>SUM(M19:M29)</f>
        <v>29101.600000000002</v>
      </c>
      <c r="P30" s="27">
        <v>2</v>
      </c>
      <c r="S30">
        <v>11</v>
      </c>
      <c r="T30">
        <v>60</v>
      </c>
      <c r="U30">
        <v>100</v>
      </c>
      <c r="V30">
        <f t="shared" si="8"/>
        <v>0.6</v>
      </c>
      <c r="W30">
        <f t="shared" si="9"/>
        <v>1314</v>
      </c>
    </row>
    <row r="35" spans="17:20" ht="12.75">
      <c r="Q35" t="s">
        <v>191</v>
      </c>
      <c r="T35" t="s">
        <v>190</v>
      </c>
    </row>
    <row r="36" spans="14:20" ht="12.75">
      <c r="N36">
        <v>30</v>
      </c>
      <c r="O36">
        <v>50</v>
      </c>
      <c r="P36">
        <v>10</v>
      </c>
      <c r="Q36">
        <f>(N36*O36)/10000</f>
        <v>0.15</v>
      </c>
      <c r="R36">
        <f aca="true" t="shared" si="10" ref="R36:R47">T36/Q36</f>
        <v>1426.6666666666667</v>
      </c>
      <c r="T36">
        <v>214</v>
      </c>
    </row>
    <row r="37" spans="14:20" ht="12.75">
      <c r="N37">
        <v>30</v>
      </c>
      <c r="O37">
        <v>60</v>
      </c>
      <c r="P37">
        <v>10</v>
      </c>
      <c r="Q37">
        <f aca="true" t="shared" si="11" ref="Q37:Q47">(N37*O37)/10000</f>
        <v>0.18</v>
      </c>
      <c r="R37">
        <f t="shared" si="10"/>
        <v>1422.2222222222222</v>
      </c>
      <c r="T37">
        <v>256</v>
      </c>
    </row>
    <row r="38" spans="14:20" ht="12.75">
      <c r="N38">
        <v>30</v>
      </c>
      <c r="O38">
        <v>180</v>
      </c>
      <c r="P38">
        <v>10</v>
      </c>
      <c r="Q38">
        <f t="shared" si="11"/>
        <v>0.54</v>
      </c>
      <c r="R38">
        <f t="shared" si="10"/>
        <v>1424.074074074074</v>
      </c>
      <c r="T38">
        <v>769</v>
      </c>
    </row>
    <row r="39" spans="14:20" ht="12.75">
      <c r="N39">
        <v>30</v>
      </c>
      <c r="O39">
        <v>50</v>
      </c>
      <c r="P39">
        <v>11</v>
      </c>
      <c r="Q39">
        <f t="shared" si="11"/>
        <v>0.15</v>
      </c>
      <c r="R39">
        <f t="shared" si="10"/>
        <v>2193.3333333333335</v>
      </c>
      <c r="T39">
        <v>329</v>
      </c>
    </row>
    <row r="40" spans="14:20" ht="12.75">
      <c r="N40">
        <v>30</v>
      </c>
      <c r="O40">
        <v>60</v>
      </c>
      <c r="P40">
        <v>11</v>
      </c>
      <c r="Q40">
        <f t="shared" si="11"/>
        <v>0.18</v>
      </c>
      <c r="R40">
        <f t="shared" si="10"/>
        <v>2188.888888888889</v>
      </c>
      <c r="T40">
        <v>394</v>
      </c>
    </row>
    <row r="41" spans="14:20" ht="12.75">
      <c r="N41">
        <v>30</v>
      </c>
      <c r="O41">
        <v>180</v>
      </c>
      <c r="P41">
        <v>11</v>
      </c>
      <c r="Q41">
        <f t="shared" si="11"/>
        <v>0.54</v>
      </c>
      <c r="R41">
        <f t="shared" si="10"/>
        <v>2190.7407407407404</v>
      </c>
      <c r="T41">
        <v>1183</v>
      </c>
    </row>
    <row r="42" spans="14:20" ht="12.75">
      <c r="N42">
        <v>30</v>
      </c>
      <c r="O42">
        <v>50</v>
      </c>
      <c r="P42">
        <v>22</v>
      </c>
      <c r="Q42">
        <f t="shared" si="11"/>
        <v>0.15</v>
      </c>
      <c r="R42">
        <f t="shared" si="10"/>
        <v>4300</v>
      </c>
      <c r="T42">
        <v>645</v>
      </c>
    </row>
    <row r="43" spans="14:20" ht="12.75">
      <c r="N43">
        <v>30</v>
      </c>
      <c r="O43">
        <v>60</v>
      </c>
      <c r="P43">
        <v>22</v>
      </c>
      <c r="Q43">
        <f t="shared" si="11"/>
        <v>0.18</v>
      </c>
      <c r="R43">
        <f t="shared" si="10"/>
        <v>4300</v>
      </c>
      <c r="T43">
        <v>774</v>
      </c>
    </row>
    <row r="44" spans="14:20" ht="12.75">
      <c r="N44">
        <v>30</v>
      </c>
      <c r="O44">
        <v>180</v>
      </c>
      <c r="P44">
        <v>22</v>
      </c>
      <c r="Q44">
        <f t="shared" si="11"/>
        <v>0.54</v>
      </c>
      <c r="R44">
        <f t="shared" si="10"/>
        <v>4301.851851851851</v>
      </c>
      <c r="T44">
        <v>2323</v>
      </c>
    </row>
    <row r="45" spans="14:20" ht="12.75">
      <c r="N45">
        <v>30</v>
      </c>
      <c r="O45">
        <v>60</v>
      </c>
      <c r="P45">
        <v>33</v>
      </c>
      <c r="Q45">
        <f t="shared" si="11"/>
        <v>0.18</v>
      </c>
      <c r="R45">
        <f t="shared" si="10"/>
        <v>6005.555555555556</v>
      </c>
      <c r="T45">
        <v>1081</v>
      </c>
    </row>
    <row r="46" spans="14:20" ht="12.75">
      <c r="N46">
        <v>30</v>
      </c>
      <c r="O46">
        <v>80</v>
      </c>
      <c r="P46">
        <v>33</v>
      </c>
      <c r="Q46">
        <f t="shared" si="11"/>
        <v>0.24</v>
      </c>
      <c r="R46">
        <f t="shared" si="10"/>
        <v>6008.333333333334</v>
      </c>
      <c r="T46">
        <v>1442</v>
      </c>
    </row>
    <row r="47" spans="14:20" ht="12.75">
      <c r="N47">
        <v>30</v>
      </c>
      <c r="O47">
        <v>180</v>
      </c>
      <c r="P47">
        <v>33</v>
      </c>
      <c r="Q47">
        <f t="shared" si="11"/>
        <v>0.54</v>
      </c>
      <c r="R47">
        <f t="shared" si="10"/>
        <v>6007.407407407407</v>
      </c>
      <c r="T47">
        <v>3244</v>
      </c>
    </row>
  </sheetData>
  <dataValidations count="1">
    <dataValidation type="list" allowBlank="1" showInputMessage="1" showErrorMessage="1" sqref="B19:B29">
      <formula1>$A$3:$A$8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8"/>
  <sheetViews>
    <sheetView tabSelected="1" zoomScale="80" zoomScaleNormal="8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6" sqref="C6"/>
    </sheetView>
  </sheetViews>
  <sheetFormatPr defaultColWidth="9.140625" defaultRowHeight="12.75" outlineLevelRow="1"/>
  <cols>
    <col min="1" max="1" width="10.7109375" style="0" customWidth="1"/>
    <col min="2" max="2" width="6.00390625" style="0" bestFit="1" customWidth="1"/>
    <col min="3" max="3" width="6.00390625" style="0" customWidth="1"/>
    <col min="4" max="4" width="5.8515625" style="0" bestFit="1" customWidth="1"/>
    <col min="5" max="5" width="4.421875" style="0" bestFit="1" customWidth="1"/>
    <col min="6" max="6" width="5.00390625" style="0" bestFit="1" customWidth="1"/>
    <col min="7" max="7" width="4.421875" style="0" bestFit="1" customWidth="1"/>
    <col min="8" max="9" width="4.421875" style="0" customWidth="1"/>
    <col min="10" max="10" width="5.00390625" style="0" bestFit="1" customWidth="1"/>
    <col min="11" max="11" width="3.421875" style="0" bestFit="1" customWidth="1"/>
    <col min="12" max="12" width="5.00390625" style="0" bestFit="1" customWidth="1"/>
    <col min="13" max="13" width="3.421875" style="0" bestFit="1" customWidth="1"/>
    <col min="14" max="14" width="5.00390625" style="0" bestFit="1" customWidth="1"/>
    <col min="15" max="15" width="4.421875" style="0" bestFit="1" customWidth="1"/>
    <col min="16" max="16" width="5.00390625" style="0" bestFit="1" customWidth="1"/>
    <col min="17" max="17" width="3.421875" style="0" bestFit="1" customWidth="1"/>
    <col min="18" max="19" width="4.57421875" style="0" customWidth="1"/>
    <col min="20" max="20" width="5.140625" style="0" bestFit="1" customWidth="1"/>
    <col min="21" max="21" width="4.28125" style="0" customWidth="1"/>
    <col min="22" max="22" width="5.28125" style="0" customWidth="1"/>
    <col min="23" max="23" width="5.421875" style="0" customWidth="1"/>
    <col min="24" max="24" width="4.421875" style="0" bestFit="1" customWidth="1"/>
    <col min="25" max="25" width="4.421875" style="0" customWidth="1"/>
    <col min="26" max="26" width="6.7109375" style="0" bestFit="1" customWidth="1"/>
    <col min="27" max="27" width="4.421875" style="0" customWidth="1"/>
    <col min="28" max="28" width="7.8515625" style="0" customWidth="1"/>
    <col min="29" max="29" width="4.28125" style="0" customWidth="1"/>
    <col min="30" max="30" width="8.8515625" style="0" bestFit="1" customWidth="1"/>
    <col min="31" max="31" width="4.421875" style="0" customWidth="1"/>
    <col min="32" max="32" width="8.8515625" style="0" customWidth="1"/>
    <col min="33" max="33" width="3.8515625" style="0" customWidth="1"/>
    <col min="35" max="35" width="4.8515625" style="0" customWidth="1"/>
    <col min="37" max="37" width="4.7109375" style="0" customWidth="1"/>
    <col min="38" max="38" width="9.57421875" style="0" customWidth="1"/>
    <col min="39" max="39" width="4.8515625" style="0" bestFit="1" customWidth="1"/>
    <col min="41" max="41" width="4.8515625" style="0" bestFit="1" customWidth="1"/>
    <col min="42" max="42" width="8.7109375" style="0" customWidth="1"/>
    <col min="43" max="43" width="4.00390625" style="0" customWidth="1"/>
  </cols>
  <sheetData>
    <row r="1" spans="1:3" ht="12.75">
      <c r="A1" s="1" t="s">
        <v>141</v>
      </c>
      <c r="B1" s="1" t="s">
        <v>168</v>
      </c>
      <c r="C1" s="1" t="s">
        <v>168</v>
      </c>
    </row>
    <row r="2" spans="1:3" ht="12.75">
      <c r="A2" s="1"/>
      <c r="B2" s="1"/>
      <c r="C2" s="1"/>
    </row>
    <row r="3" spans="1:33" ht="13.5" outlineLevel="1" thickBot="1">
      <c r="A3" s="1" t="s">
        <v>145</v>
      </c>
      <c r="B3" s="1">
        <v>15</v>
      </c>
      <c r="C3" s="1">
        <v>22</v>
      </c>
      <c r="D3" s="188" t="s">
        <v>146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7" t="s">
        <v>147</v>
      </c>
      <c r="P3" s="187"/>
      <c r="Q3" s="172" t="s">
        <v>149</v>
      </c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87" t="s">
        <v>147</v>
      </c>
      <c r="AC3" s="187"/>
      <c r="AD3" s="187"/>
      <c r="AE3" s="187"/>
      <c r="AF3" s="187"/>
      <c r="AG3" s="187"/>
    </row>
    <row r="4" spans="1:33" ht="12.75" customHeight="1" outlineLevel="1">
      <c r="A4" t="s">
        <v>142</v>
      </c>
      <c r="D4" t="s">
        <v>143</v>
      </c>
      <c r="F4" t="s">
        <v>154</v>
      </c>
      <c r="H4" s="185" t="s">
        <v>148</v>
      </c>
      <c r="J4" t="s">
        <v>154</v>
      </c>
      <c r="L4" t="s">
        <v>187</v>
      </c>
      <c r="N4" t="s">
        <v>154</v>
      </c>
      <c r="P4" t="s">
        <v>154</v>
      </c>
      <c r="R4" s="185" t="s">
        <v>148</v>
      </c>
      <c r="U4" s="185" t="s">
        <v>158</v>
      </c>
      <c r="V4" s="25"/>
      <c r="W4" t="s">
        <v>154</v>
      </c>
      <c r="Y4" s="185" t="s">
        <v>148</v>
      </c>
      <c r="AA4" s="185" t="s">
        <v>148</v>
      </c>
      <c r="AC4" s="185" t="s">
        <v>148</v>
      </c>
      <c r="AE4" s="185" t="s">
        <v>148</v>
      </c>
      <c r="AG4" t="s">
        <v>157</v>
      </c>
    </row>
    <row r="5" spans="1:32" ht="12.75" outlineLevel="1">
      <c r="A5" t="s">
        <v>144</v>
      </c>
      <c r="D5">
        <v>22</v>
      </c>
      <c r="E5">
        <v>22</v>
      </c>
      <c r="F5">
        <v>22</v>
      </c>
      <c r="G5">
        <v>22</v>
      </c>
      <c r="H5" s="185"/>
      <c r="I5">
        <v>22</v>
      </c>
      <c r="J5">
        <v>22</v>
      </c>
      <c r="K5">
        <v>22</v>
      </c>
      <c r="L5">
        <v>22</v>
      </c>
      <c r="M5">
        <v>22</v>
      </c>
      <c r="N5">
        <v>22</v>
      </c>
      <c r="O5">
        <v>22</v>
      </c>
      <c r="P5">
        <v>22</v>
      </c>
      <c r="Q5">
        <v>22</v>
      </c>
      <c r="R5" s="185"/>
      <c r="S5">
        <v>22</v>
      </c>
      <c r="U5" s="185"/>
      <c r="V5" s="25">
        <v>22</v>
      </c>
      <c r="W5">
        <v>22</v>
      </c>
      <c r="X5">
        <v>22</v>
      </c>
      <c r="Y5" s="185"/>
      <c r="Z5">
        <v>22</v>
      </c>
      <c r="AA5" s="185"/>
      <c r="AB5">
        <v>22</v>
      </c>
      <c r="AC5" s="185"/>
      <c r="AD5">
        <v>22</v>
      </c>
      <c r="AE5" s="185"/>
      <c r="AF5">
        <v>22</v>
      </c>
    </row>
    <row r="6" spans="1:32" ht="12.75" outlineLevel="1">
      <c r="A6" t="s">
        <v>92</v>
      </c>
      <c r="B6">
        <f>SUMIF(D5:CF5,15,D6:CF6)</f>
        <v>0</v>
      </c>
      <c r="C6">
        <f>SUMIF(D5:CF5,22,D6:CF6)</f>
        <v>1990</v>
      </c>
      <c r="E6">
        <v>280</v>
      </c>
      <c r="G6">
        <v>100</v>
      </c>
      <c r="H6" s="185"/>
      <c r="I6">
        <v>280</v>
      </c>
      <c r="K6">
        <v>80</v>
      </c>
      <c r="M6">
        <v>10</v>
      </c>
      <c r="O6">
        <v>280</v>
      </c>
      <c r="Q6">
        <v>80</v>
      </c>
      <c r="R6" s="185"/>
      <c r="S6">
        <v>100</v>
      </c>
      <c r="U6" s="185"/>
      <c r="V6" s="25">
        <v>80</v>
      </c>
      <c r="W6" s="13"/>
      <c r="X6">
        <v>50</v>
      </c>
      <c r="Y6" s="185"/>
      <c r="Z6">
        <v>100</v>
      </c>
      <c r="AA6" s="185"/>
      <c r="AB6">
        <v>300</v>
      </c>
      <c r="AC6" s="185"/>
      <c r="AD6">
        <v>100</v>
      </c>
      <c r="AE6" s="185"/>
      <c r="AF6">
        <v>150</v>
      </c>
    </row>
    <row r="7" spans="1:32" ht="13.5" outlineLevel="1" thickBot="1">
      <c r="A7" s="1" t="s">
        <v>145</v>
      </c>
      <c r="H7" s="185"/>
      <c r="I7" s="191" t="s">
        <v>169</v>
      </c>
      <c r="J7" s="188"/>
      <c r="R7" s="185"/>
      <c r="S7" s="191" t="s">
        <v>149</v>
      </c>
      <c r="T7" s="193"/>
      <c r="U7" s="185"/>
      <c r="V7" s="13"/>
      <c r="W7" s="13"/>
      <c r="Y7" s="185"/>
      <c r="Z7" s="173" t="s">
        <v>151</v>
      </c>
      <c r="AA7" s="185"/>
      <c r="AB7" s="173" t="s">
        <v>151</v>
      </c>
      <c r="AC7" s="185"/>
      <c r="AD7" s="174" t="s">
        <v>100</v>
      </c>
      <c r="AE7" s="185"/>
      <c r="AF7" s="175" t="s">
        <v>100</v>
      </c>
    </row>
    <row r="8" spans="1:32" ht="12.75" outlineLevel="1">
      <c r="A8" t="s">
        <v>142</v>
      </c>
      <c r="H8" s="185"/>
      <c r="I8" t="s">
        <v>170</v>
      </c>
      <c r="R8" s="185"/>
      <c r="T8" t="s">
        <v>150</v>
      </c>
      <c r="U8" s="185"/>
      <c r="V8" s="13"/>
      <c r="W8" s="13"/>
      <c r="Y8" s="185"/>
      <c r="Z8" t="s">
        <v>152</v>
      </c>
      <c r="AA8" s="185"/>
      <c r="AB8" t="s">
        <v>153</v>
      </c>
      <c r="AC8" s="185"/>
      <c r="AD8" t="s">
        <v>155</v>
      </c>
      <c r="AE8" s="185"/>
      <c r="AF8" t="s">
        <v>156</v>
      </c>
    </row>
    <row r="9" spans="1:32" ht="12.75" outlineLevel="1">
      <c r="A9" t="s">
        <v>144</v>
      </c>
      <c r="H9" s="185"/>
      <c r="I9">
        <v>15</v>
      </c>
      <c r="R9" s="185"/>
      <c r="S9">
        <v>15</v>
      </c>
      <c r="T9">
        <v>15</v>
      </c>
      <c r="U9" s="185"/>
      <c r="V9" s="13"/>
      <c r="W9" s="13"/>
      <c r="Y9" s="185"/>
      <c r="Z9">
        <v>15</v>
      </c>
      <c r="AA9" s="185"/>
      <c r="AB9">
        <v>15</v>
      </c>
      <c r="AC9" s="185"/>
      <c r="AD9">
        <v>15</v>
      </c>
      <c r="AE9" s="185"/>
      <c r="AF9">
        <v>15</v>
      </c>
    </row>
    <row r="10" spans="1:32" ht="12.75" outlineLevel="1">
      <c r="A10" t="s">
        <v>92</v>
      </c>
      <c r="B10">
        <f>SUMIF(D9:CF9,15,D10:CF10)</f>
        <v>840</v>
      </c>
      <c r="C10">
        <f>SUMIF(D9:CF9,22,D10:CF10)</f>
        <v>0</v>
      </c>
      <c r="H10" s="186"/>
      <c r="I10">
        <v>20</v>
      </c>
      <c r="R10" s="186"/>
      <c r="S10">
        <v>20</v>
      </c>
      <c r="U10" s="185"/>
      <c r="V10" s="13"/>
      <c r="W10" s="13"/>
      <c r="Y10" s="186"/>
      <c r="Z10">
        <v>200</v>
      </c>
      <c r="AA10" s="186"/>
      <c r="AB10">
        <v>200</v>
      </c>
      <c r="AC10" s="186"/>
      <c r="AD10">
        <v>200</v>
      </c>
      <c r="AE10" s="186"/>
      <c r="AF10">
        <v>200</v>
      </c>
    </row>
    <row r="11" spans="1:46" ht="13.5" outlineLevel="1" thickBot="1">
      <c r="A11" s="1" t="s">
        <v>145</v>
      </c>
      <c r="B11" s="1"/>
      <c r="C11" s="1"/>
      <c r="U11" s="185"/>
      <c r="V11" s="191" t="s">
        <v>149</v>
      </c>
      <c r="W11" s="188"/>
      <c r="X11" s="187" t="s">
        <v>165</v>
      </c>
      <c r="Y11" s="187"/>
      <c r="Z11" s="187"/>
      <c r="AA11" s="187"/>
      <c r="AB11" s="188" t="s">
        <v>110</v>
      </c>
      <c r="AC11" s="188"/>
      <c r="AD11" s="188"/>
      <c r="AE11" s="188"/>
      <c r="AF11" s="188"/>
      <c r="AG11" s="188"/>
      <c r="AH11" s="188"/>
      <c r="AI11" s="192" t="s">
        <v>103</v>
      </c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</row>
    <row r="12" spans="1:46" ht="12.75" customHeight="1" outlineLevel="1">
      <c r="A12" t="s">
        <v>142</v>
      </c>
      <c r="U12" s="185"/>
      <c r="V12" s="26"/>
      <c r="W12" t="s">
        <v>154</v>
      </c>
      <c r="Y12" t="s">
        <v>154</v>
      </c>
      <c r="AA12" t="s">
        <v>202</v>
      </c>
      <c r="AC12" t="s">
        <v>187</v>
      </c>
      <c r="AE12" t="s">
        <v>154</v>
      </c>
      <c r="AG12" s="185" t="s">
        <v>148</v>
      </c>
      <c r="AI12" s="185" t="s">
        <v>148</v>
      </c>
      <c r="AK12" s="195" t="s">
        <v>148</v>
      </c>
      <c r="AM12" s="195" t="s">
        <v>148</v>
      </c>
      <c r="AO12" t="s">
        <v>154</v>
      </c>
      <c r="AQ12" t="s">
        <v>154</v>
      </c>
      <c r="AS12" s="195" t="s">
        <v>161</v>
      </c>
      <c r="AT12" t="s">
        <v>162</v>
      </c>
    </row>
    <row r="13" spans="1:46" ht="12.75" outlineLevel="1">
      <c r="A13" t="s">
        <v>144</v>
      </c>
      <c r="U13" s="185"/>
      <c r="V13" s="26">
        <v>22</v>
      </c>
      <c r="W13">
        <v>22</v>
      </c>
      <c r="X13">
        <v>22</v>
      </c>
      <c r="Y13">
        <v>22</v>
      </c>
      <c r="Z13">
        <v>22</v>
      </c>
      <c r="AA13">
        <v>22</v>
      </c>
      <c r="AB13">
        <v>22</v>
      </c>
      <c r="AC13">
        <v>22</v>
      </c>
      <c r="AD13">
        <v>22</v>
      </c>
      <c r="AE13">
        <v>22</v>
      </c>
      <c r="AF13">
        <v>22</v>
      </c>
      <c r="AG13" s="185"/>
      <c r="AH13">
        <v>22</v>
      </c>
      <c r="AI13" s="185"/>
      <c r="AJ13">
        <v>22</v>
      </c>
      <c r="AK13" s="185"/>
      <c r="AL13">
        <v>22</v>
      </c>
      <c r="AM13" s="185"/>
      <c r="AN13">
        <v>22</v>
      </c>
      <c r="AO13">
        <v>22</v>
      </c>
      <c r="AP13">
        <v>22</v>
      </c>
      <c r="AQ13">
        <v>22</v>
      </c>
      <c r="AR13">
        <v>22</v>
      </c>
      <c r="AS13" s="185"/>
      <c r="AT13">
        <v>15</v>
      </c>
    </row>
    <row r="14" spans="1:46" ht="12.75" customHeight="1" outlineLevel="1">
      <c r="A14" t="s">
        <v>92</v>
      </c>
      <c r="B14">
        <f>SUMIF(D13:CF13,15,D14:CF14)</f>
        <v>200</v>
      </c>
      <c r="C14">
        <f>SUMIF(D13:CF13,22,D14:CF14)</f>
        <v>1710</v>
      </c>
      <c r="U14" s="186"/>
      <c r="V14" s="26">
        <v>100</v>
      </c>
      <c r="X14">
        <v>100</v>
      </c>
      <c r="Z14">
        <v>250</v>
      </c>
      <c r="AB14">
        <v>300</v>
      </c>
      <c r="AD14">
        <v>30</v>
      </c>
      <c r="AF14">
        <v>200</v>
      </c>
      <c r="AG14" s="185"/>
      <c r="AH14">
        <v>100</v>
      </c>
      <c r="AI14" s="185"/>
      <c r="AJ14">
        <v>150</v>
      </c>
      <c r="AK14" s="185"/>
      <c r="AL14">
        <v>100</v>
      </c>
      <c r="AM14" s="185"/>
      <c r="AN14">
        <v>50</v>
      </c>
      <c r="AP14">
        <v>30</v>
      </c>
      <c r="AR14">
        <v>300</v>
      </c>
      <c r="AS14" s="185"/>
      <c r="AT14">
        <v>200</v>
      </c>
    </row>
    <row r="15" spans="1:46" ht="13.5" outlineLevel="1" thickBot="1">
      <c r="A15" s="1" t="s">
        <v>145</v>
      </c>
      <c r="B15" s="1"/>
      <c r="C15" s="1"/>
      <c r="AG15" s="185"/>
      <c r="AH15" s="181" t="s">
        <v>177</v>
      </c>
      <c r="AI15" s="185"/>
      <c r="AJ15" s="176" t="s">
        <v>103</v>
      </c>
      <c r="AK15" s="185"/>
      <c r="AL15" s="176" t="s">
        <v>103</v>
      </c>
      <c r="AM15" s="185"/>
      <c r="AN15" s="177" t="s">
        <v>103</v>
      </c>
      <c r="AS15" s="185"/>
      <c r="AT15" s="177" t="s">
        <v>103</v>
      </c>
    </row>
    <row r="16" spans="1:46" ht="12.75" outlineLevel="1">
      <c r="A16" t="s">
        <v>142</v>
      </c>
      <c r="AG16" s="185"/>
      <c r="AH16" t="s">
        <v>196</v>
      </c>
      <c r="AI16" s="185"/>
      <c r="AJ16" t="s">
        <v>159</v>
      </c>
      <c r="AK16" s="185"/>
      <c r="AL16" t="s">
        <v>160</v>
      </c>
      <c r="AM16" s="185"/>
      <c r="AN16" t="s">
        <v>153</v>
      </c>
      <c r="AS16" s="185"/>
      <c r="AT16" t="s">
        <v>163</v>
      </c>
    </row>
    <row r="17" spans="1:46" ht="12.75" outlineLevel="1">
      <c r="A17" t="s">
        <v>144</v>
      </c>
      <c r="AG17" s="185"/>
      <c r="AH17">
        <v>15</v>
      </c>
      <c r="AI17" s="185"/>
      <c r="AJ17">
        <v>15</v>
      </c>
      <c r="AK17" s="185"/>
      <c r="AL17">
        <v>15</v>
      </c>
      <c r="AM17" s="185"/>
      <c r="AN17">
        <v>15</v>
      </c>
      <c r="AS17" s="185"/>
      <c r="AT17">
        <v>15</v>
      </c>
    </row>
    <row r="18" spans="1:46" ht="12.75" outlineLevel="1">
      <c r="A18" t="s">
        <v>92</v>
      </c>
      <c r="B18">
        <f>SUMIF(D17:CF17,15,D18:CF18)</f>
        <v>700</v>
      </c>
      <c r="C18">
        <f>SUMIF(D17:CF17,22,D18:CF18)</f>
        <v>0</v>
      </c>
      <c r="AG18" s="186"/>
      <c r="AH18">
        <v>250</v>
      </c>
      <c r="AI18" s="186"/>
      <c r="AJ18">
        <v>150</v>
      </c>
      <c r="AK18" s="186"/>
      <c r="AL18">
        <v>100</v>
      </c>
      <c r="AM18" s="186"/>
      <c r="AN18">
        <v>100</v>
      </c>
      <c r="AS18" s="186"/>
      <c r="AT18">
        <v>100</v>
      </c>
    </row>
    <row r="19" spans="1:43" ht="12.75" outlineLevel="1">
      <c r="A19" s="1" t="s">
        <v>168</v>
      </c>
      <c r="B19" s="24">
        <f>SUM(B3:B18)</f>
        <v>1755</v>
      </c>
      <c r="C19" s="24">
        <f>SUM(C3:C18)</f>
        <v>3722</v>
      </c>
      <c r="D19" t="s">
        <v>148</v>
      </c>
      <c r="F19" s="1">
        <f>COUNTIF($D3:$AS18,D19)</f>
        <v>10</v>
      </c>
      <c r="G19" t="s">
        <v>158</v>
      </c>
      <c r="J19" s="1">
        <f>COUNTIF($D3:$AS18,G19)</f>
        <v>1</v>
      </c>
      <c r="K19" t="s">
        <v>161</v>
      </c>
      <c r="N19" s="1">
        <f>COUNTIF($D3:$AS18,K19)</f>
        <v>1</v>
      </c>
      <c r="O19" t="s">
        <v>202</v>
      </c>
      <c r="Q19" s="1">
        <f>COUNTIF($D3:$AS18,O19)</f>
        <v>1</v>
      </c>
      <c r="R19" t="s">
        <v>187</v>
      </c>
      <c r="T19" s="1">
        <f>COUNTIF($D3:$AS18,R19)</f>
        <v>2</v>
      </c>
      <c r="U19" s="8" t="s">
        <v>188</v>
      </c>
      <c r="W19" s="1">
        <v>2</v>
      </c>
      <c r="AG19" s="21"/>
      <c r="AI19" s="21"/>
      <c r="AK19" s="21"/>
      <c r="AQ19" s="21"/>
    </row>
    <row r="21" spans="1:3" ht="12.75">
      <c r="A21" s="1" t="s">
        <v>164</v>
      </c>
      <c r="B21" s="1"/>
      <c r="C21" s="1"/>
    </row>
    <row r="22" spans="1:33" ht="13.5" outlineLevel="1" thickBot="1">
      <c r="A22" s="1" t="s">
        <v>145</v>
      </c>
      <c r="B22" s="1"/>
      <c r="C22" s="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R22" s="188" t="s">
        <v>149</v>
      </c>
      <c r="S22" s="188"/>
      <c r="T22" s="188"/>
      <c r="U22" s="188"/>
      <c r="V22" s="188"/>
      <c r="W22" s="188"/>
      <c r="X22" s="188"/>
      <c r="Y22" s="188"/>
      <c r="Z22" s="188"/>
      <c r="AA22" s="187" t="s">
        <v>147</v>
      </c>
      <c r="AB22" s="187"/>
      <c r="AC22" s="187"/>
      <c r="AD22" s="187"/>
      <c r="AE22" s="187"/>
      <c r="AF22" s="187"/>
      <c r="AG22" s="187"/>
    </row>
    <row r="23" spans="1:29" ht="12.75" customHeight="1" outlineLevel="1">
      <c r="A23" t="s">
        <v>142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R23" s="18" t="s">
        <v>150</v>
      </c>
      <c r="S23" s="185" t="s">
        <v>167</v>
      </c>
      <c r="U23" s="185" t="s">
        <v>166</v>
      </c>
      <c r="V23" s="25"/>
      <c r="W23" t="s">
        <v>154</v>
      </c>
      <c r="Y23" s="185" t="s">
        <v>167</v>
      </c>
      <c r="AA23" s="185" t="s">
        <v>167</v>
      </c>
      <c r="AC23" t="s">
        <v>157</v>
      </c>
    </row>
    <row r="24" spans="1:32" ht="12.75" outlineLevel="1">
      <c r="A24" t="s">
        <v>144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R24" s="14">
        <v>15</v>
      </c>
      <c r="S24" s="185"/>
      <c r="T24">
        <v>15</v>
      </c>
      <c r="U24" s="185"/>
      <c r="V24" s="25">
        <v>15</v>
      </c>
      <c r="W24" s="13">
        <v>15</v>
      </c>
      <c r="X24" s="13">
        <v>15</v>
      </c>
      <c r="Y24" s="185"/>
      <c r="Z24" s="13">
        <v>15</v>
      </c>
      <c r="AA24" s="185"/>
      <c r="AB24" s="13">
        <v>15</v>
      </c>
      <c r="AC24" s="19"/>
      <c r="AF24" s="13"/>
    </row>
    <row r="25" spans="1:29" ht="12.75" outlineLevel="1">
      <c r="A25" t="s">
        <v>92</v>
      </c>
      <c r="B25">
        <f>SUMIF(D24:CF24,15,D25:CF25)</f>
        <v>900</v>
      </c>
      <c r="C25">
        <f>SUMIF(D24:CF24,22,D25:CF25)</f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R25" s="14">
        <v>20</v>
      </c>
      <c r="S25" s="185"/>
      <c r="T25">
        <v>100</v>
      </c>
      <c r="U25" s="185"/>
      <c r="V25" s="25">
        <v>80</v>
      </c>
      <c r="W25" s="13"/>
      <c r="X25">
        <v>50</v>
      </c>
      <c r="Y25" s="185"/>
      <c r="Z25">
        <v>400</v>
      </c>
      <c r="AA25" s="185"/>
      <c r="AB25">
        <v>250</v>
      </c>
      <c r="AC25" s="19"/>
    </row>
    <row r="26" spans="1:32" ht="13.5" outlineLevel="1" thickBot="1">
      <c r="A26" s="1" t="s">
        <v>145</v>
      </c>
      <c r="B26" s="1"/>
      <c r="C26" s="1"/>
      <c r="R26" s="17"/>
      <c r="S26" s="185"/>
      <c r="T26" s="181" t="s">
        <v>171</v>
      </c>
      <c r="U26" s="185"/>
      <c r="V26" s="13"/>
      <c r="W26" s="13"/>
      <c r="Y26" s="185"/>
      <c r="Z26" s="173" t="s">
        <v>151</v>
      </c>
      <c r="AA26" s="185"/>
      <c r="AB26" s="175" t="s">
        <v>100</v>
      </c>
      <c r="AC26" s="19"/>
      <c r="AF26" s="14"/>
    </row>
    <row r="27" spans="1:29" ht="12.75" outlineLevel="1">
      <c r="A27" t="s">
        <v>142</v>
      </c>
      <c r="R27" s="17"/>
      <c r="S27" s="185"/>
      <c r="U27" s="185"/>
      <c r="V27" s="13"/>
      <c r="W27" s="13"/>
      <c r="Y27" s="185"/>
      <c r="Z27" t="s">
        <v>152</v>
      </c>
      <c r="AA27" s="185"/>
      <c r="AB27" t="s">
        <v>155</v>
      </c>
      <c r="AC27" s="19"/>
    </row>
    <row r="28" spans="1:29" ht="12.75" outlineLevel="1">
      <c r="A28" t="s">
        <v>144</v>
      </c>
      <c r="R28" s="17"/>
      <c r="S28" s="185"/>
      <c r="T28">
        <v>15</v>
      </c>
      <c r="U28" s="185"/>
      <c r="V28" s="13"/>
      <c r="W28" s="13"/>
      <c r="Y28" s="185"/>
      <c r="Z28">
        <v>15</v>
      </c>
      <c r="AA28" s="185"/>
      <c r="AB28">
        <v>15</v>
      </c>
      <c r="AC28" s="19"/>
    </row>
    <row r="29" spans="1:29" ht="12.75" outlineLevel="1">
      <c r="A29" t="s">
        <v>92</v>
      </c>
      <c r="B29">
        <f>SUMIF(D28:CF28,15,D29:CF29)</f>
        <v>500</v>
      </c>
      <c r="C29">
        <f>SUMIF(D28:CF28,22,D29:CF29)</f>
        <v>0</v>
      </c>
      <c r="R29" s="17"/>
      <c r="S29" s="186"/>
      <c r="T29">
        <v>100</v>
      </c>
      <c r="U29" s="185"/>
      <c r="V29" s="13"/>
      <c r="W29" s="13"/>
      <c r="Y29" s="186"/>
      <c r="Z29">
        <v>200</v>
      </c>
      <c r="AA29" s="186"/>
      <c r="AB29">
        <v>200</v>
      </c>
      <c r="AC29" s="19"/>
    </row>
    <row r="30" spans="1:44" ht="13.5" outlineLevel="1" thickBot="1">
      <c r="A30" s="1" t="s">
        <v>145</v>
      </c>
      <c r="B30" s="1"/>
      <c r="C30" s="1"/>
      <c r="U30" s="185"/>
      <c r="V30" s="191" t="s">
        <v>149</v>
      </c>
      <c r="W30" s="188"/>
      <c r="X30" s="187" t="s">
        <v>165</v>
      </c>
      <c r="Y30" s="187"/>
      <c r="Z30" s="187"/>
      <c r="AA30" s="187"/>
      <c r="AB30" s="188" t="s">
        <v>110</v>
      </c>
      <c r="AC30" s="188"/>
      <c r="AD30" s="188"/>
      <c r="AE30" s="188"/>
      <c r="AF30" s="188"/>
      <c r="AG30" s="192" t="s">
        <v>103</v>
      </c>
      <c r="AH30" s="192"/>
      <c r="AI30" s="192"/>
      <c r="AJ30" s="192"/>
      <c r="AK30" s="192"/>
      <c r="AL30" s="192"/>
      <c r="AM30" s="192"/>
      <c r="AN30" s="192"/>
      <c r="AO30" s="15"/>
      <c r="AP30" s="15"/>
      <c r="AQ30" s="15"/>
      <c r="AR30" s="15"/>
    </row>
    <row r="31" spans="1:40" ht="12.75" outlineLevel="1">
      <c r="A31" t="s">
        <v>142</v>
      </c>
      <c r="U31" s="185"/>
      <c r="V31" s="26"/>
      <c r="W31" t="s">
        <v>154</v>
      </c>
      <c r="Y31" t="s">
        <v>154</v>
      </c>
      <c r="AA31" t="s">
        <v>201</v>
      </c>
      <c r="AC31" t="s">
        <v>187</v>
      </c>
      <c r="AE31" t="s">
        <v>154</v>
      </c>
      <c r="AG31" s="185" t="s">
        <v>167</v>
      </c>
      <c r="AI31" t="s">
        <v>154</v>
      </c>
      <c r="AK31" t="s">
        <v>187</v>
      </c>
      <c r="AM31" s="185" t="s">
        <v>167</v>
      </c>
      <c r="AN31" t="s">
        <v>162</v>
      </c>
    </row>
    <row r="32" spans="1:40" ht="12.75" outlineLevel="1">
      <c r="A32" t="s">
        <v>144</v>
      </c>
      <c r="U32" s="185"/>
      <c r="V32" s="26">
        <v>15</v>
      </c>
      <c r="W32">
        <v>15</v>
      </c>
      <c r="X32">
        <v>15</v>
      </c>
      <c r="Y32">
        <v>15</v>
      </c>
      <c r="Z32">
        <v>15</v>
      </c>
      <c r="AA32">
        <v>15</v>
      </c>
      <c r="AB32">
        <v>15</v>
      </c>
      <c r="AC32">
        <v>15</v>
      </c>
      <c r="AD32">
        <v>15</v>
      </c>
      <c r="AE32">
        <v>15</v>
      </c>
      <c r="AF32">
        <v>15</v>
      </c>
      <c r="AG32" s="185"/>
      <c r="AH32">
        <v>15</v>
      </c>
      <c r="AI32">
        <v>15</v>
      </c>
      <c r="AJ32">
        <v>15</v>
      </c>
      <c r="AK32">
        <v>15</v>
      </c>
      <c r="AL32">
        <v>15</v>
      </c>
      <c r="AM32" s="185"/>
      <c r="AN32">
        <v>15</v>
      </c>
    </row>
    <row r="33" spans="1:40" ht="12.75" customHeight="1" outlineLevel="1">
      <c r="A33" t="s">
        <v>92</v>
      </c>
      <c r="B33">
        <f>SUMIF(D32:CF32,15,D33:CF33)</f>
        <v>1760</v>
      </c>
      <c r="C33">
        <f>SUMIF(D32:CF32,22,D33:CF33)</f>
        <v>0</v>
      </c>
      <c r="U33" s="186"/>
      <c r="V33" s="26">
        <v>100</v>
      </c>
      <c r="X33">
        <v>100</v>
      </c>
      <c r="Z33">
        <v>250</v>
      </c>
      <c r="AB33">
        <v>300</v>
      </c>
      <c r="AD33">
        <v>30</v>
      </c>
      <c r="AF33">
        <v>300</v>
      </c>
      <c r="AG33" s="185"/>
      <c r="AH33">
        <v>150</v>
      </c>
      <c r="AJ33">
        <v>30</v>
      </c>
      <c r="AL33">
        <v>300</v>
      </c>
      <c r="AM33" s="185"/>
      <c r="AN33">
        <v>200</v>
      </c>
    </row>
    <row r="34" spans="1:40" ht="13.5" outlineLevel="1" thickBot="1">
      <c r="A34" s="1" t="s">
        <v>145</v>
      </c>
      <c r="B34" s="1"/>
      <c r="C34" s="1"/>
      <c r="AG34" s="185"/>
      <c r="AH34" s="177" t="s">
        <v>103</v>
      </c>
      <c r="AM34" s="185"/>
      <c r="AN34" s="177" t="s">
        <v>103</v>
      </c>
    </row>
    <row r="35" spans="1:40" ht="12.75" outlineLevel="1">
      <c r="A35" t="s">
        <v>142</v>
      </c>
      <c r="AG35" s="185"/>
      <c r="AH35" t="s">
        <v>159</v>
      </c>
      <c r="AM35" s="185"/>
      <c r="AN35" t="s">
        <v>163</v>
      </c>
    </row>
    <row r="36" spans="1:40" ht="12.75" outlineLevel="1">
      <c r="A36" t="s">
        <v>144</v>
      </c>
      <c r="AG36" s="185"/>
      <c r="AH36">
        <v>15</v>
      </c>
      <c r="AM36" s="185"/>
      <c r="AN36">
        <v>15</v>
      </c>
    </row>
    <row r="37" spans="1:40" ht="12.75" outlineLevel="1">
      <c r="A37" t="s">
        <v>92</v>
      </c>
      <c r="B37">
        <f>SUMIF(D36:CF36,15,D37:CF37)</f>
        <v>250</v>
      </c>
      <c r="C37">
        <f>SUMIF(D36:CF36,22,D37:CF37)</f>
        <v>0</v>
      </c>
      <c r="AG37" s="186"/>
      <c r="AH37">
        <v>150</v>
      </c>
      <c r="AM37" s="186"/>
      <c r="AN37">
        <v>100</v>
      </c>
    </row>
    <row r="38" spans="1:15" ht="12.75" outlineLevel="1">
      <c r="A38" s="1" t="s">
        <v>168</v>
      </c>
      <c r="B38" s="24">
        <f>SUM(B22:B37)</f>
        <v>3410</v>
      </c>
      <c r="C38" s="24">
        <f>SUM(C22:C37)</f>
        <v>0</v>
      </c>
      <c r="D38" t="s">
        <v>167</v>
      </c>
      <c r="F38" s="1">
        <f>COUNTIF($D22:$AS37,D38)</f>
        <v>5</v>
      </c>
      <c r="G38" t="s">
        <v>201</v>
      </c>
      <c r="I38" s="1">
        <f>COUNTIF($D22:$AS37,G38)</f>
        <v>1</v>
      </c>
      <c r="J38" t="s">
        <v>187</v>
      </c>
      <c r="L38" s="1">
        <f>COUNTIF($D22:$AS37,J38)</f>
        <v>2</v>
      </c>
      <c r="M38" s="8" t="s">
        <v>189</v>
      </c>
      <c r="O38" s="1">
        <v>2</v>
      </c>
    </row>
    <row r="39" spans="10:14" ht="12.75">
      <c r="J39" s="1"/>
      <c r="N39" s="1"/>
    </row>
    <row r="40" ht="12.75">
      <c r="A40" s="1" t="s">
        <v>171</v>
      </c>
    </row>
    <row r="41" spans="1:45" ht="13.5" outlineLevel="1" thickBot="1">
      <c r="A41" s="1" t="s">
        <v>145</v>
      </c>
      <c r="R41" s="188" t="s">
        <v>149</v>
      </c>
      <c r="S41" s="188"/>
      <c r="T41" s="188"/>
      <c r="U41" s="188"/>
      <c r="V41" s="188"/>
      <c r="W41" s="187" t="s">
        <v>165</v>
      </c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72" t="s">
        <v>183</v>
      </c>
      <c r="AJ41" s="172"/>
      <c r="AK41" s="172"/>
      <c r="AL41" s="187" t="s">
        <v>181</v>
      </c>
      <c r="AM41" s="187"/>
      <c r="AN41" s="187"/>
      <c r="AO41" s="187"/>
      <c r="AP41" s="187"/>
      <c r="AQ41" s="187"/>
      <c r="AR41" s="187"/>
      <c r="AS41" s="187"/>
    </row>
    <row r="42" spans="1:44" ht="12.75" customHeight="1" outlineLevel="1">
      <c r="A42" t="s">
        <v>142</v>
      </c>
      <c r="R42" s="18" t="s">
        <v>150</v>
      </c>
      <c r="S42" s="185" t="s">
        <v>158</v>
      </c>
      <c r="T42" s="26"/>
      <c r="U42" s="185" t="s">
        <v>158</v>
      </c>
      <c r="V42" s="13"/>
      <c r="W42" t="s">
        <v>154</v>
      </c>
      <c r="Y42" s="185" t="s">
        <v>148</v>
      </c>
      <c r="Z42" s="20"/>
      <c r="AA42" s="19" t="s">
        <v>172</v>
      </c>
      <c r="AB42" s="20"/>
      <c r="AC42" s="185" t="s">
        <v>148</v>
      </c>
      <c r="AE42" s="185" t="s">
        <v>148</v>
      </c>
      <c r="AI42" s="185" t="s">
        <v>158</v>
      </c>
      <c r="AK42" s="195" t="s">
        <v>148</v>
      </c>
      <c r="AM42" t="s">
        <v>172</v>
      </c>
      <c r="AO42" s="185" t="s">
        <v>148</v>
      </c>
      <c r="AQ42" s="185" t="s">
        <v>161</v>
      </c>
      <c r="AR42" t="s">
        <v>182</v>
      </c>
    </row>
    <row r="43" spans="1:44" ht="12.75" outlineLevel="1">
      <c r="A43" t="s">
        <v>144</v>
      </c>
      <c r="R43" s="14">
        <v>22</v>
      </c>
      <c r="S43" s="185"/>
      <c r="T43" s="26">
        <v>22</v>
      </c>
      <c r="U43" s="185"/>
      <c r="V43" s="13">
        <v>22</v>
      </c>
      <c r="W43" s="13">
        <v>22</v>
      </c>
      <c r="X43" s="13">
        <v>22</v>
      </c>
      <c r="Y43" s="185"/>
      <c r="Z43" s="22">
        <v>22</v>
      </c>
      <c r="AA43" s="19">
        <v>22</v>
      </c>
      <c r="AB43" s="22">
        <v>22</v>
      </c>
      <c r="AC43" s="185"/>
      <c r="AD43">
        <v>22</v>
      </c>
      <c r="AE43" s="185"/>
      <c r="AH43">
        <v>22</v>
      </c>
      <c r="AI43" s="185"/>
      <c r="AJ43" s="13">
        <v>22</v>
      </c>
      <c r="AK43" s="185"/>
      <c r="AL43">
        <v>22</v>
      </c>
      <c r="AM43">
        <v>22</v>
      </c>
      <c r="AN43">
        <v>22</v>
      </c>
      <c r="AO43" s="185"/>
      <c r="AP43">
        <v>22</v>
      </c>
      <c r="AQ43" s="185"/>
      <c r="AR43">
        <v>15</v>
      </c>
    </row>
    <row r="44" spans="1:44" ht="12.75" outlineLevel="1">
      <c r="A44" t="s">
        <v>92</v>
      </c>
      <c r="B44">
        <f>SUMIF(D43:CF43,15,D44:CF44)</f>
        <v>50</v>
      </c>
      <c r="C44">
        <f>SUMIF(D43:CF43,22,D44:CF44)</f>
        <v>1480</v>
      </c>
      <c r="R44" s="14">
        <v>20</v>
      </c>
      <c r="S44" s="185"/>
      <c r="T44" s="26">
        <v>100</v>
      </c>
      <c r="U44" s="185"/>
      <c r="V44" s="13">
        <v>100</v>
      </c>
      <c r="W44" s="13"/>
      <c r="X44">
        <v>10</v>
      </c>
      <c r="Y44" s="185"/>
      <c r="Z44" s="20">
        <v>100</v>
      </c>
      <c r="AA44" s="19"/>
      <c r="AB44" s="20">
        <v>50</v>
      </c>
      <c r="AC44" s="185"/>
      <c r="AD44">
        <v>200</v>
      </c>
      <c r="AE44" s="185"/>
      <c r="AH44">
        <v>300</v>
      </c>
      <c r="AI44" s="185"/>
      <c r="AJ44">
        <v>300</v>
      </c>
      <c r="AK44" s="185"/>
      <c r="AL44">
        <v>50</v>
      </c>
      <c r="AN44">
        <v>200</v>
      </c>
      <c r="AO44" s="185"/>
      <c r="AP44">
        <v>50</v>
      </c>
      <c r="AQ44" s="185"/>
      <c r="AR44">
        <v>50</v>
      </c>
    </row>
    <row r="45" spans="1:44" ht="13.5" customHeight="1" outlineLevel="1" thickBot="1">
      <c r="A45" s="1" t="s">
        <v>145</v>
      </c>
      <c r="R45" s="17"/>
      <c r="S45" s="185"/>
      <c r="T45" s="16"/>
      <c r="U45" s="185"/>
      <c r="V45" s="184" t="s">
        <v>200</v>
      </c>
      <c r="W45" s="196" t="s">
        <v>100</v>
      </c>
      <c r="Y45" s="185"/>
      <c r="Z45" s="189" t="s">
        <v>165</v>
      </c>
      <c r="AA45" s="187"/>
      <c r="AB45" s="190"/>
      <c r="AC45" s="185"/>
      <c r="AD45" s="178" t="s">
        <v>110</v>
      </c>
      <c r="AE45" s="185"/>
      <c r="AI45" s="185"/>
      <c r="AK45" s="185"/>
      <c r="AL45" s="178" t="s">
        <v>110</v>
      </c>
      <c r="AO45" s="185"/>
      <c r="AP45" s="179" t="s">
        <v>180</v>
      </c>
      <c r="AQ45" s="185"/>
      <c r="AR45" s="178" t="s">
        <v>180</v>
      </c>
    </row>
    <row r="46" spans="1:44" ht="12.75" customHeight="1" outlineLevel="1">
      <c r="A46" t="s">
        <v>142</v>
      </c>
      <c r="R46" s="17"/>
      <c r="S46" s="185"/>
      <c r="U46" s="185"/>
      <c r="V46" s="13" t="s">
        <v>172</v>
      </c>
      <c r="W46" s="13"/>
      <c r="Y46" s="185"/>
      <c r="Z46" s="20" t="s">
        <v>172</v>
      </c>
      <c r="AA46" s="23" t="s">
        <v>175</v>
      </c>
      <c r="AB46" s="20"/>
      <c r="AC46" s="185"/>
      <c r="AD46" t="s">
        <v>176</v>
      </c>
      <c r="AE46" s="185"/>
      <c r="AI46" s="185"/>
      <c r="AK46" s="185"/>
      <c r="AL46" t="s">
        <v>176</v>
      </c>
      <c r="AO46" s="185"/>
      <c r="AP46" t="s">
        <v>180</v>
      </c>
      <c r="AQ46" s="185"/>
      <c r="AR46" t="s">
        <v>180</v>
      </c>
    </row>
    <row r="47" spans="1:44" ht="12.75" outlineLevel="1">
      <c r="A47" t="s">
        <v>144</v>
      </c>
      <c r="R47" s="17"/>
      <c r="S47" s="185"/>
      <c r="U47" s="185"/>
      <c r="V47" s="13">
        <v>22</v>
      </c>
      <c r="W47" s="13">
        <v>22</v>
      </c>
      <c r="Y47" s="185"/>
      <c r="Z47" s="20">
        <v>15</v>
      </c>
      <c r="AA47" s="19">
        <v>15</v>
      </c>
      <c r="AB47" s="20"/>
      <c r="AC47" s="185"/>
      <c r="AD47">
        <v>15</v>
      </c>
      <c r="AE47" s="185"/>
      <c r="AI47" s="185"/>
      <c r="AK47" s="185"/>
      <c r="AL47">
        <v>15</v>
      </c>
      <c r="AO47" s="185"/>
      <c r="AP47">
        <v>15</v>
      </c>
      <c r="AQ47" s="185"/>
      <c r="AR47">
        <v>15</v>
      </c>
    </row>
    <row r="48" spans="1:44" ht="12.75" outlineLevel="1">
      <c r="A48" t="s">
        <v>92</v>
      </c>
      <c r="B48">
        <f>SUMIF(D47:CF47,15,D48:CF48)</f>
        <v>1600</v>
      </c>
      <c r="C48">
        <f>SUMIF(D47:CF47,22,D48:CF48)</f>
        <v>800</v>
      </c>
      <c r="R48" s="17"/>
      <c r="S48" s="185"/>
      <c r="U48" s="186"/>
      <c r="V48" s="13">
        <v>150</v>
      </c>
      <c r="W48" s="13">
        <v>650</v>
      </c>
      <c r="Y48" s="186"/>
      <c r="Z48" s="20"/>
      <c r="AA48" s="19">
        <v>200</v>
      </c>
      <c r="AB48" s="20"/>
      <c r="AC48" s="186"/>
      <c r="AD48">
        <v>350</v>
      </c>
      <c r="AE48" s="185"/>
      <c r="AI48" s="185"/>
      <c r="AK48" s="186"/>
      <c r="AL48">
        <v>350</v>
      </c>
      <c r="AO48" s="186"/>
      <c r="AP48">
        <v>350</v>
      </c>
      <c r="AQ48" s="186"/>
      <c r="AR48">
        <v>350</v>
      </c>
    </row>
    <row r="49" spans="1:44" ht="13.5" customHeight="1" outlineLevel="1" thickBot="1">
      <c r="A49" s="1" t="s">
        <v>145</v>
      </c>
      <c r="S49" s="185"/>
      <c r="T49" s="189" t="s">
        <v>100</v>
      </c>
      <c r="U49" s="187"/>
      <c r="V49" s="187"/>
      <c r="W49" s="187"/>
      <c r="X49" s="187"/>
      <c r="Y49" s="188" t="s">
        <v>169</v>
      </c>
      <c r="Z49" s="188"/>
      <c r="AA49" s="188"/>
      <c r="AB49" s="188"/>
      <c r="AC49" s="16"/>
      <c r="AD49" s="16"/>
      <c r="AE49" s="185"/>
      <c r="AF49" s="189" t="s">
        <v>197</v>
      </c>
      <c r="AG49" s="187"/>
      <c r="AH49" s="190"/>
      <c r="AI49" s="185"/>
      <c r="AJ49" s="180" t="s">
        <v>177</v>
      </c>
      <c r="AK49" s="192" t="s">
        <v>103</v>
      </c>
      <c r="AL49" s="192"/>
      <c r="AM49" s="192"/>
      <c r="AN49" s="192"/>
      <c r="AO49" s="16"/>
      <c r="AP49" s="16"/>
      <c r="AQ49" s="16"/>
      <c r="AR49" s="16"/>
    </row>
    <row r="50" spans="1:44" ht="12.75" customHeight="1" outlineLevel="1">
      <c r="A50" t="s">
        <v>142</v>
      </c>
      <c r="S50" s="185"/>
      <c r="T50" s="26"/>
      <c r="U50" s="17" t="s">
        <v>172</v>
      </c>
      <c r="V50" s="20"/>
      <c r="W50" s="185" t="s">
        <v>161</v>
      </c>
      <c r="X50" s="20"/>
      <c r="Y50" s="20" t="s">
        <v>172</v>
      </c>
      <c r="Z50" s="20"/>
      <c r="AA50" s="20" t="s">
        <v>172</v>
      </c>
      <c r="AB50" s="20" t="s">
        <v>174</v>
      </c>
      <c r="AD50" s="20"/>
      <c r="AE50" s="185"/>
      <c r="AG50" s="185" t="s">
        <v>167</v>
      </c>
      <c r="AH50" t="s">
        <v>198</v>
      </c>
      <c r="AI50" s="185"/>
      <c r="AJ50" s="183"/>
      <c r="AK50" s="194" t="s">
        <v>148</v>
      </c>
      <c r="AM50" s="185" t="s">
        <v>161</v>
      </c>
      <c r="AN50" t="s">
        <v>179</v>
      </c>
      <c r="AO50" s="20"/>
      <c r="AP50" s="20"/>
      <c r="AQ50" s="19"/>
      <c r="AR50" s="20"/>
    </row>
    <row r="51" spans="1:44" ht="12.75" outlineLevel="1">
      <c r="A51" t="s">
        <v>144</v>
      </c>
      <c r="S51" s="185"/>
      <c r="T51" s="26">
        <v>22</v>
      </c>
      <c r="U51" s="17">
        <v>15</v>
      </c>
      <c r="V51" s="20">
        <v>22</v>
      </c>
      <c r="W51" s="185"/>
      <c r="X51" s="20">
        <v>15</v>
      </c>
      <c r="Y51" s="20">
        <v>15</v>
      </c>
      <c r="Z51" s="20">
        <v>15</v>
      </c>
      <c r="AA51" s="20">
        <v>15</v>
      </c>
      <c r="AB51" s="20">
        <v>15</v>
      </c>
      <c r="AC51" s="20"/>
      <c r="AD51" s="20"/>
      <c r="AE51" s="185"/>
      <c r="AF51">
        <v>15</v>
      </c>
      <c r="AG51" s="185"/>
      <c r="AH51">
        <v>15</v>
      </c>
      <c r="AI51" s="185"/>
      <c r="AJ51" s="26">
        <v>22</v>
      </c>
      <c r="AK51" s="194"/>
      <c r="AL51">
        <v>22</v>
      </c>
      <c r="AM51" s="185"/>
      <c r="AN51">
        <v>15</v>
      </c>
      <c r="AO51" s="20"/>
      <c r="AP51" s="20"/>
      <c r="AQ51" s="19"/>
      <c r="AR51" s="20"/>
    </row>
    <row r="52" spans="1:44" ht="12.75" outlineLevel="1">
      <c r="A52" t="s">
        <v>92</v>
      </c>
      <c r="B52">
        <f>SUMIF(D51:CF51,15,D52:CF52)</f>
        <v>860</v>
      </c>
      <c r="C52">
        <f>SUMIF(D51:CF51,22,D52:CF52)</f>
        <v>880</v>
      </c>
      <c r="S52" s="185"/>
      <c r="T52" s="26">
        <v>80</v>
      </c>
      <c r="U52" s="17"/>
      <c r="V52" s="20">
        <v>200</v>
      </c>
      <c r="W52" s="185"/>
      <c r="X52" s="20">
        <v>100</v>
      </c>
      <c r="Y52" s="20"/>
      <c r="Z52" s="20">
        <v>10</v>
      </c>
      <c r="AA52" s="20"/>
      <c r="AB52" s="20">
        <v>100</v>
      </c>
      <c r="AC52" s="20"/>
      <c r="AD52" s="20"/>
      <c r="AE52" s="185"/>
      <c r="AF52">
        <v>400</v>
      </c>
      <c r="AG52" s="185"/>
      <c r="AH52">
        <v>50</v>
      </c>
      <c r="AI52" s="185"/>
      <c r="AJ52" s="26">
        <v>200</v>
      </c>
      <c r="AK52" s="194"/>
      <c r="AL52">
        <v>400</v>
      </c>
      <c r="AM52" s="185"/>
      <c r="AN52">
        <v>200</v>
      </c>
      <c r="AO52" s="20"/>
      <c r="AP52" s="20"/>
      <c r="AQ52" s="19"/>
      <c r="AR52" s="20"/>
    </row>
    <row r="53" spans="1:44" ht="13.5" outlineLevel="1" thickBot="1">
      <c r="A53" s="1" t="s">
        <v>145</v>
      </c>
      <c r="S53" s="185"/>
      <c r="W53" s="185"/>
      <c r="X53" s="189" t="s">
        <v>100</v>
      </c>
      <c r="Y53" s="187"/>
      <c r="AE53" s="185"/>
      <c r="AG53" s="185"/>
      <c r="AH53" s="182" t="s">
        <v>103</v>
      </c>
      <c r="AI53" s="185"/>
      <c r="AJ53" s="16"/>
      <c r="AK53" s="185"/>
      <c r="AL53" s="181" t="s">
        <v>177</v>
      </c>
      <c r="AM53" s="185"/>
      <c r="AN53" s="182" t="s">
        <v>103</v>
      </c>
      <c r="AO53" s="20"/>
      <c r="AP53" s="20"/>
      <c r="AQ53" s="19"/>
      <c r="AR53" s="20"/>
    </row>
    <row r="54" spans="1:44" ht="12.75" outlineLevel="1">
      <c r="A54" t="s">
        <v>142</v>
      </c>
      <c r="S54" s="185"/>
      <c r="W54" s="185"/>
      <c r="X54" t="s">
        <v>173</v>
      </c>
      <c r="AE54" s="185"/>
      <c r="AG54" s="185"/>
      <c r="AH54" t="s">
        <v>199</v>
      </c>
      <c r="AI54" s="185"/>
      <c r="AJ54" s="20"/>
      <c r="AK54" s="185"/>
      <c r="AL54" t="s">
        <v>178</v>
      </c>
      <c r="AM54" s="185"/>
      <c r="AN54" t="s">
        <v>178</v>
      </c>
      <c r="AO54" s="20"/>
      <c r="AP54" s="20"/>
      <c r="AQ54" s="19"/>
      <c r="AR54" s="20"/>
    </row>
    <row r="55" spans="1:44" ht="12.75" outlineLevel="1">
      <c r="A55" t="s">
        <v>144</v>
      </c>
      <c r="S55" s="185"/>
      <c r="W55" s="185"/>
      <c r="X55">
        <v>15</v>
      </c>
      <c r="AE55" s="185"/>
      <c r="AG55" s="185"/>
      <c r="AH55">
        <v>15</v>
      </c>
      <c r="AI55" s="185"/>
      <c r="AJ55" s="20"/>
      <c r="AK55" s="185"/>
      <c r="AL55">
        <v>15</v>
      </c>
      <c r="AM55" s="185"/>
      <c r="AN55">
        <v>15</v>
      </c>
      <c r="AO55" s="20"/>
      <c r="AP55" s="20"/>
      <c r="AQ55" s="19"/>
      <c r="AR55" s="20"/>
    </row>
    <row r="56" spans="1:44" ht="12.75" outlineLevel="1">
      <c r="A56" t="s">
        <v>92</v>
      </c>
      <c r="B56">
        <f>SUMIF(D55:CF55,15,D56:CF56)</f>
        <v>520</v>
      </c>
      <c r="C56">
        <f>SUMIF(D55:CF55,22,D56:CF56)</f>
        <v>0</v>
      </c>
      <c r="S56" s="186"/>
      <c r="W56" s="186"/>
      <c r="X56">
        <v>20</v>
      </c>
      <c r="AE56" s="186"/>
      <c r="AG56" s="186"/>
      <c r="AH56">
        <v>150</v>
      </c>
      <c r="AI56" s="186"/>
      <c r="AJ56" s="20"/>
      <c r="AK56" s="186"/>
      <c r="AL56">
        <v>300</v>
      </c>
      <c r="AM56" s="186"/>
      <c r="AN56">
        <v>50</v>
      </c>
      <c r="AO56" s="20"/>
      <c r="AP56" s="20"/>
      <c r="AQ56" s="19"/>
      <c r="AR56" s="20"/>
    </row>
    <row r="57" spans="1:27" ht="12.75">
      <c r="A57" s="1" t="s">
        <v>185</v>
      </c>
      <c r="B57">
        <f>SUM(B41:B56)</f>
        <v>3030</v>
      </c>
      <c r="C57">
        <f>SUM(C41:C56)</f>
        <v>3160</v>
      </c>
      <c r="D57" t="s">
        <v>148</v>
      </c>
      <c r="F57" s="1">
        <f>COUNTIF($D41:$AS56,D57)</f>
        <v>6</v>
      </c>
      <c r="G57" t="s">
        <v>158</v>
      </c>
      <c r="J57" s="1">
        <f>COUNTIF($D41:$AS56,G57)</f>
        <v>3</v>
      </c>
      <c r="K57" t="s">
        <v>161</v>
      </c>
      <c r="N57" s="1">
        <f>COUNTIF($D41:$AS56,K57)</f>
        <v>3</v>
      </c>
      <c r="O57" t="s">
        <v>186</v>
      </c>
      <c r="Q57" s="1">
        <f>COUNTIF($D41:$AS56,O57)</f>
        <v>0</v>
      </c>
      <c r="R57" s="8" t="s">
        <v>188</v>
      </c>
      <c r="T57" s="1">
        <v>3</v>
      </c>
      <c r="U57" s="8" t="s">
        <v>189</v>
      </c>
      <c r="W57" s="1">
        <v>0</v>
      </c>
      <c r="Y57" t="s">
        <v>167</v>
      </c>
      <c r="AA57" s="1">
        <f>COUNTIF($D41:$AS56,Y57)</f>
        <v>1</v>
      </c>
    </row>
    <row r="58" spans="1:23" ht="12.75">
      <c r="A58" s="1" t="s">
        <v>184</v>
      </c>
      <c r="B58" s="24">
        <f>2*B57</f>
        <v>6060</v>
      </c>
      <c r="C58" s="24">
        <f>2*C57</f>
        <v>6320</v>
      </c>
      <c r="F58" s="1">
        <f>2*F57</f>
        <v>12</v>
      </c>
      <c r="J58" s="1">
        <f>2*J57</f>
        <v>6</v>
      </c>
      <c r="N58" s="1">
        <f>2*N57</f>
        <v>6</v>
      </c>
      <c r="Q58" s="1">
        <f>2*Q57</f>
        <v>0</v>
      </c>
      <c r="T58" s="1">
        <f>2*T57</f>
        <v>6</v>
      </c>
      <c r="W58" s="1">
        <f>2*W57</f>
        <v>0</v>
      </c>
    </row>
  </sheetData>
  <mergeCells count="55">
    <mergeCell ref="S23:S29"/>
    <mergeCell ref="AO42:AO48"/>
    <mergeCell ref="AQ42:AQ48"/>
    <mergeCell ref="U42:U48"/>
    <mergeCell ref="Y42:Y48"/>
    <mergeCell ref="AL41:AS41"/>
    <mergeCell ref="W41:AH41"/>
    <mergeCell ref="AI12:AI18"/>
    <mergeCell ref="AK49:AN49"/>
    <mergeCell ref="AE42:AE56"/>
    <mergeCell ref="AG50:AG56"/>
    <mergeCell ref="AF49:AH49"/>
    <mergeCell ref="AM50:AM56"/>
    <mergeCell ref="AK50:AK56"/>
    <mergeCell ref="AK42:AK48"/>
    <mergeCell ref="AM31:AM37"/>
    <mergeCell ref="AI11:AT11"/>
    <mergeCell ref="AG12:AG18"/>
    <mergeCell ref="AB11:AH11"/>
    <mergeCell ref="AK12:AK18"/>
    <mergeCell ref="AM12:AM18"/>
    <mergeCell ref="AS12:AS18"/>
    <mergeCell ref="AI42:AI56"/>
    <mergeCell ref="AC42:AC48"/>
    <mergeCell ref="I7:J7"/>
    <mergeCell ref="R41:V41"/>
    <mergeCell ref="AG31:AG37"/>
    <mergeCell ref="V30:W30"/>
    <mergeCell ref="X30:AA30"/>
    <mergeCell ref="AB30:AF30"/>
    <mergeCell ref="V11:W11"/>
    <mergeCell ref="AG30:AN30"/>
    <mergeCell ref="U23:U33"/>
    <mergeCell ref="Y23:Y29"/>
    <mergeCell ref="AA23:AA29"/>
    <mergeCell ref="S42:S56"/>
    <mergeCell ref="W50:W56"/>
    <mergeCell ref="Z45:AB45"/>
    <mergeCell ref="X53:Y53"/>
    <mergeCell ref="T49:X49"/>
    <mergeCell ref="Y49:AB49"/>
    <mergeCell ref="AB3:AG3"/>
    <mergeCell ref="D3:N3"/>
    <mergeCell ref="O3:P3"/>
    <mergeCell ref="X11:AA11"/>
    <mergeCell ref="AA4:AA10"/>
    <mergeCell ref="AC4:AC10"/>
    <mergeCell ref="AE4:AE10"/>
    <mergeCell ref="H4:H10"/>
    <mergeCell ref="R4:R10"/>
    <mergeCell ref="S7:T7"/>
    <mergeCell ref="Y4:Y10"/>
    <mergeCell ref="AA22:AG22"/>
    <mergeCell ref="R22:Z22"/>
    <mergeCell ref="U4:U14"/>
  </mergeCells>
  <printOptions/>
  <pageMargins left="0.28" right="0.3" top="0.4" bottom="0.38" header="0.28" footer="0.3"/>
  <pageSetup fitToWidth="2" fitToHeight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 Vruchte</cp:lastModifiedBy>
  <cp:lastPrinted>2005-07-25T15:08:15Z</cp:lastPrinted>
  <dcterms:created xsi:type="dcterms:W3CDTF">1996-10-14T23:33:28Z</dcterms:created>
  <dcterms:modified xsi:type="dcterms:W3CDTF">2005-08-30T14:02:17Z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